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320" windowHeight="11640"/>
  </bookViews>
  <sheets>
    <sheet name="IOW LCTS 2016 Calculator" sheetId="1" r:id="rId1"/>
  </sheets>
  <definedNames>
    <definedName name="Band">'IOW LCTS 2016 Calculator'!$O$1:$O$9</definedName>
    <definedName name="MaxCTBand">'IOW LCTS 2016 Calculator'!$AD$1:$AD$3</definedName>
    <definedName name="MaxLCTS">'IOW LCTS 2016 Calculator'!$AB$1:$AB$3</definedName>
    <definedName name="Town">'IOW LCTS 2016 Calculator'!$M$1:$M$34</definedName>
    <definedName name="YesNo">'IOW LCTS 2016 Calculator'!$K$1:$K$3</definedName>
  </definedNames>
  <calcPr calcId="145621"/>
</workbook>
</file>

<file path=xl/calcChain.xml><?xml version="1.0" encoding="utf-8"?>
<calcChain xmlns="http://schemas.openxmlformats.org/spreadsheetml/2006/main">
  <c r="J41" i="1" l="1"/>
  <c r="E43" i="1"/>
  <c r="E47" i="1" s="1"/>
  <c r="E51" i="1" l="1"/>
  <c r="D60" i="1" s="1"/>
  <c r="D61" i="1"/>
  <c r="E15" i="1"/>
  <c r="D11" i="1"/>
  <c r="D130" i="1" l="1"/>
  <c r="F177" i="1" s="1"/>
  <c r="D114" i="1"/>
  <c r="F176" i="1" s="1"/>
  <c r="F174" i="1"/>
  <c r="J39" i="1"/>
  <c r="J47" i="1" s="1"/>
  <c r="D87" i="1"/>
  <c r="F173" i="1" s="1"/>
  <c r="D67" i="1"/>
  <c r="D17" i="1"/>
  <c r="D102" i="1"/>
  <c r="D144" i="1"/>
  <c r="D136" i="1"/>
  <c r="F178" i="1" l="1"/>
  <c r="F179" i="1"/>
  <c r="F175" i="1"/>
  <c r="J45" i="1"/>
  <c r="J49" i="1" s="1"/>
  <c r="J51" i="1" s="1"/>
  <c r="E154" i="1" s="1"/>
  <c r="F172" i="1"/>
  <c r="J43" i="1"/>
  <c r="E71" i="1"/>
  <c r="E118" i="1"/>
  <c r="E124" i="1" s="1"/>
  <c r="D62" i="1"/>
  <c r="D63" i="1" s="1"/>
  <c r="E75" i="1" l="1"/>
  <c r="E77" i="1"/>
  <c r="D162" i="1"/>
  <c r="F180" i="1" s="1"/>
  <c r="E160" i="1"/>
  <c r="E158" i="1"/>
  <c r="E156" i="1"/>
  <c r="E73" i="1"/>
  <c r="E122" i="1"/>
  <c r="E120" i="1"/>
</calcChain>
</file>

<file path=xl/sharedStrings.xml><?xml version="1.0" encoding="utf-8"?>
<sst xmlns="http://schemas.openxmlformats.org/spreadsheetml/2006/main" count="256" uniqueCount="162">
  <si>
    <t>Guide to using the local council tax scheme calculator</t>
  </si>
  <si>
    <t xml:space="preserve">important to stress that this calculator merely gives you an indicative figure of how each of the individual changes may affect you and it should not be </t>
  </si>
  <si>
    <t>relied on for its accuracy.  You will get a result for each of the proposed changes, but this does not mean you will necessarily be affected by them.</t>
  </si>
  <si>
    <r>
      <t xml:space="preserve">To use the calculator, please enter all required information in the </t>
    </r>
    <r>
      <rPr>
        <b/>
        <sz val="11"/>
        <color theme="1"/>
        <rFont val="Arial"/>
        <family val="2"/>
      </rPr>
      <t>GREY</t>
    </r>
    <r>
      <rPr>
        <sz val="11"/>
        <color theme="1"/>
        <rFont val="Arial"/>
        <family val="2"/>
      </rPr>
      <t xml:space="preserve"> boxes throughout the document below.</t>
    </r>
  </si>
  <si>
    <t>How could the proposed changes affect me?</t>
  </si>
  <si>
    <t>DROP DOWN LIST</t>
  </si>
  <si>
    <t>Please enter your date of birth in the format DD/MM/YYYY, E.g. 18/06/1974</t>
  </si>
  <si>
    <t>Disability Living Allowance Care (Higher, Middle or lower rates)</t>
  </si>
  <si>
    <t>(Please select from the drop down lists those that apply)</t>
  </si>
  <si>
    <t>Disability Living Allowance Mobility component</t>
  </si>
  <si>
    <t>Attendance Allowance</t>
  </si>
  <si>
    <t xml:space="preserve">Employment Support Allowance (Support Component) </t>
  </si>
  <si>
    <t xml:space="preserve">Incapacity Benefit (Long Term Rate) </t>
  </si>
  <si>
    <t>Severe Disability Allowance</t>
  </si>
  <si>
    <t>War Disablement Pension</t>
  </si>
  <si>
    <t>War Widows Pension</t>
  </si>
  <si>
    <t>Armed Forces Compensation Scheme payment</t>
  </si>
  <si>
    <t>Income Support</t>
  </si>
  <si>
    <t>Jobseekers Allowance (Income Based)</t>
  </si>
  <si>
    <t>Employment Support Allowance (Income Related)</t>
  </si>
  <si>
    <t>Child Benefit</t>
  </si>
  <si>
    <t>Personal Independence Payments</t>
  </si>
  <si>
    <t>Please select your town of residence from the drop down list</t>
  </si>
  <si>
    <t>Please select the council tax band for your property from the drop down list</t>
  </si>
  <si>
    <t>Current annual Council Tax charge attached to your property</t>
  </si>
  <si>
    <t>Are you in receipt of Disabled Band reduction?</t>
  </si>
  <si>
    <t>Current annual Council Tax charge after Disabled Band reduction applied</t>
  </si>
  <si>
    <t>Are you in receipt of a 25% Council Tax discount? E.g. Single person discount</t>
  </si>
  <si>
    <t>Net annual Council Tax charge after discounts attached to your property</t>
  </si>
  <si>
    <t>Please enter your total capital, E.g. £5000</t>
  </si>
  <si>
    <t>Option 1</t>
  </si>
  <si>
    <t>Option 2</t>
  </si>
  <si>
    <t>Option 3</t>
  </si>
  <si>
    <t>Option 4</t>
  </si>
  <si>
    <t>Option 5</t>
  </si>
  <si>
    <t>Option 6</t>
  </si>
  <si>
    <t>Option 7</t>
  </si>
  <si>
    <t>Option 8</t>
  </si>
  <si>
    <t>Option 9</t>
  </si>
  <si>
    <t>(Please refer to your latest "Benefit Decision Notice")</t>
  </si>
  <si>
    <t>Weekly gross Council Tax is:</t>
  </si>
  <si>
    <t>Weekly benefit award is:</t>
  </si>
  <si>
    <t>Net liability per week to pay</t>
  </si>
  <si>
    <t/>
  </si>
  <si>
    <t>Current annual liability after deduction of benefit</t>
  </si>
  <si>
    <t>Maximum local council tax support</t>
  </si>
  <si>
    <t>Per year</t>
  </si>
  <si>
    <t>Per week</t>
  </si>
  <si>
    <t>This result is based upon the information you have provided above, and is merely indicative</t>
  </si>
  <si>
    <t xml:space="preserve">of the impact the change in maximum local council tax support will have.  Please note that </t>
  </si>
  <si>
    <t>the result may be a few pence out due to rounding</t>
  </si>
  <si>
    <t>Result based upon the provided information</t>
  </si>
  <si>
    <t>Per month</t>
  </si>
  <si>
    <t>Per day</t>
  </si>
  <si>
    <t>affect you, and your council tax bill from the 1st April 2016 could be:-</t>
  </si>
  <si>
    <t>Will you be under the state pension credit qualifying age as at 1st April 2016?                                  E.g. Born after the 5th April 1953</t>
  </si>
  <si>
    <t>Potential loss from the changes to limit council tax support to a maximum of 70% or 75% after all applicable discounts have been applied:</t>
  </si>
  <si>
    <t>Maximum Council Tax Band Level</t>
  </si>
  <si>
    <t>RESULTS TABLE</t>
  </si>
  <si>
    <t>The following table contains all the results of the information you have provided above.</t>
  </si>
  <si>
    <t xml:space="preserve">It may be that due to your personal circumstances you will not be affected by some or all of these changes. </t>
  </si>
  <si>
    <t xml:space="preserve">With this in mind the data below should only be viewed as an indication of what each of the changes means </t>
  </si>
  <si>
    <t xml:space="preserve">in terms of how it is going to be applied, rather than what it means in terms of financial loss.  </t>
  </si>
  <si>
    <t>Options</t>
  </si>
  <si>
    <t>Whilst there is a potential loss indicated above against each of the changes that is applicable to you, it is by no means certain that you would in</t>
  </si>
  <si>
    <t>circumstances that would need to be taken into account.  It is too complex to make allowance for all claimants circumstances in this calculator.</t>
  </si>
  <si>
    <t>Therefore as stated before, you should use this information as a way to understand how the changes will be applied and work in practice</t>
  </si>
  <si>
    <t>fact be affected by all of them.  The calculation of Local Council Tax Support is complex and each individual claimant has different</t>
  </si>
  <si>
    <t>and as a guide to the potential loss you may incur under the Local Council Tax Support scheme.</t>
  </si>
  <si>
    <t>YES</t>
  </si>
  <si>
    <t>NO</t>
  </si>
  <si>
    <t>AREA/BANDING</t>
  </si>
  <si>
    <t>ARRETON</t>
  </si>
  <si>
    <t>BEMBRIDGE</t>
  </si>
  <si>
    <t>BRADING</t>
  </si>
  <si>
    <t>BRIGHSTONE</t>
  </si>
  <si>
    <t>CALBOURNE</t>
  </si>
  <si>
    <t>CHALE</t>
  </si>
  <si>
    <t>CHILLERTON &amp; GATCOMBE</t>
  </si>
  <si>
    <t>COWES</t>
  </si>
  <si>
    <t>EAST COWES</t>
  </si>
  <si>
    <t>FISHBOURNE</t>
  </si>
  <si>
    <t>FRESHWATER</t>
  </si>
  <si>
    <t>GODSHILL</t>
  </si>
  <si>
    <t>GURNARD</t>
  </si>
  <si>
    <t>HAVENSTREET &amp; ASHEY</t>
  </si>
  <si>
    <t>LAKE</t>
  </si>
  <si>
    <t>NETTLESTONE &amp; SEAVIEW</t>
  </si>
  <si>
    <t>NEWCHURCH</t>
  </si>
  <si>
    <t>NEWPORT</t>
  </si>
  <si>
    <t>NITON &amp; WHITWELL</t>
  </si>
  <si>
    <t>NORTHWOOD</t>
  </si>
  <si>
    <t>ROOKLEY</t>
  </si>
  <si>
    <t>RYDE</t>
  </si>
  <si>
    <t>SANDOWN</t>
  </si>
  <si>
    <t>SHALFLEET</t>
  </si>
  <si>
    <t>SHANKLIN</t>
  </si>
  <si>
    <t>SHORWELL</t>
  </si>
  <si>
    <t>ST.HELENS</t>
  </si>
  <si>
    <t>TOTLAND</t>
  </si>
  <si>
    <t>VENTNOR</t>
  </si>
  <si>
    <t>WHIPPINGHAM</t>
  </si>
  <si>
    <t>WOOTTON</t>
  </si>
  <si>
    <t>WROXALL</t>
  </si>
  <si>
    <t>YARMOUTH</t>
  </si>
  <si>
    <t>A</t>
  </si>
  <si>
    <t>B</t>
  </si>
  <si>
    <t>C</t>
  </si>
  <si>
    <t>E</t>
  </si>
  <si>
    <t>F</t>
  </si>
  <si>
    <t>G</t>
  </si>
  <si>
    <t>H</t>
  </si>
  <si>
    <t>D</t>
  </si>
  <si>
    <t>70%</t>
  </si>
  <si>
    <t>75%</t>
  </si>
  <si>
    <t>DIS</t>
  </si>
  <si>
    <t>Have you been self employed for over 12 months with a weekly</t>
  </si>
  <si>
    <t>Is my entitlement affected?</t>
  </si>
  <si>
    <t>This calculator has been created to enable you to begin to understand how the changes to Local Council Tax Support may affect you.  It is very</t>
  </si>
  <si>
    <t xml:space="preserve">Are you currently in receipt of Local Council Tax Support? </t>
  </si>
  <si>
    <t>What is your current local council tax support weekly award? E.g. £1.23</t>
  </si>
  <si>
    <t xml:space="preserve">Currently claims for council tax reduction from working age claimants can be backdated for up to six months </t>
  </si>
  <si>
    <t>where a claimant can prove that there was ‘continuous good cause’ that they could not claim at an earlier time.</t>
  </si>
  <si>
    <t>From April 2016 Central Government will be reducing the period for backdating housing benefit claims to four weeks.</t>
  </si>
  <si>
    <t>It is proposed that the council’s council tax reduction scheme be aligned with the changes for housing benefit.</t>
  </si>
  <si>
    <t xml:space="preserve"> self employed income under £252?</t>
  </si>
  <si>
    <t>Approximate additional payment you would need to make towards your council tax following the changes to reduce the maximum entitlement percentage of council tax liability:</t>
  </si>
  <si>
    <t>Per year maximum</t>
  </si>
  <si>
    <t>Per month maximum</t>
  </si>
  <si>
    <t>Per week maximum</t>
  </si>
  <si>
    <t>Per day maximum</t>
  </si>
  <si>
    <t>You would approximately be expected to pay an additional</t>
  </si>
  <si>
    <t>all info</t>
  </si>
  <si>
    <t>band</t>
  </si>
  <si>
    <t>dis</t>
  </si>
  <si>
    <t>limit</t>
  </si>
  <si>
    <t>band-1</t>
  </si>
  <si>
    <t>RESULT</t>
  </si>
  <si>
    <t>CTD</t>
  </si>
  <si>
    <t>Increase the minimum level of payment to either 25% or 30%</t>
  </si>
  <si>
    <t>Removing the family premium for all new working age claimants</t>
  </si>
  <si>
    <t>Reducing backdating to four weeks</t>
  </si>
  <si>
    <t>Taking the minimum living wage for self-employed earners after one years self-employment (minimum income floor)</t>
  </si>
  <si>
    <t>Remove the blanket protection for certain claimants and to replace it by a targeted protection scheme based on exceptional hardship</t>
  </si>
  <si>
    <t>Reduce the capital limit from the existing £16,000 to £6,000 for all cases</t>
  </si>
  <si>
    <t>To include both disability living allowance and personal independence payments in the calculation for council tax reduction</t>
  </si>
  <si>
    <t>Taking child benefit into account when calculating council tax reduction</t>
  </si>
  <si>
    <t>Council tax band cap</t>
  </si>
  <si>
    <t>1. Increase the minimum level of payment to either 25% or 30%</t>
  </si>
  <si>
    <t>2. Removing the family premium for all new working age claimants</t>
  </si>
  <si>
    <t>3. Reducing backdating to four weeks</t>
  </si>
  <si>
    <t>4. Taking the minimum living wage for self-employed earners after one years self-employment (minimum income floor)</t>
  </si>
  <si>
    <t>6. Reduce the capital limit from the existing £16,000 to £6,000 for all cases</t>
  </si>
  <si>
    <t>7. To include both disability living allowance and personal independence payments in the calculation for council tax reduction</t>
  </si>
  <si>
    <t>8. Taking child benefit into account when calculating council tax reduction</t>
  </si>
  <si>
    <t>5. Remove the blanket protection for certain claimants and to replace it by a targeted protection scheme based on exceptional hardship</t>
  </si>
  <si>
    <t xml:space="preserve">(Does not include </t>
  </si>
  <si>
    <t>Second Adult Rebate)</t>
  </si>
  <si>
    <t>If you do not currently pay Council Tax and are in receipt of 100% Council Tax Support the changes to the current scheme will potentially</t>
  </si>
  <si>
    <t>9. Council tax band cap</t>
  </si>
  <si>
    <t>Do you, your partner or any dependent children</t>
  </si>
  <si>
    <t>receive any of these payments or allowances?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</si>
</sst>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indexed="8"/>
      <name val="Calibri"/>
      <family val="2"/>
    </font>
    <font>
      <sz val="11"/>
      <name val="Arial"/>
      <family val="2"/>
    </font>
    <font>
      <b/>
      <u/>
      <sz val="11"/>
      <color indexed="8"/>
      <name val="Arial"/>
      <family val="2"/>
    </font>
    <font>
      <b/>
      <sz val="11"/>
      <color theme="1"/>
      <name val="Arial"/>
      <family val="2"/>
    </font>
    <font>
      <b/>
      <sz val="11"/>
      <color indexed="8"/>
      <name val="Arial"/>
      <family val="2"/>
    </font>
    <font>
      <sz val="11"/>
      <color indexed="8"/>
      <name val="Arial"/>
      <family val="2"/>
    </font>
    <font>
      <b/>
      <sz val="11"/>
      <color rgb="FFFF0000"/>
      <name val="Calibri"/>
      <family val="2"/>
      <scheme val="minor"/>
    </font>
    <font>
      <i/>
      <sz val="11"/>
      <color theme="1"/>
      <name val="Calibri"/>
      <family val="2"/>
      <scheme val="minor"/>
    </font>
    <font>
      <sz val="11"/>
      <color theme="1"/>
      <name val="Arial"/>
      <family val="2"/>
    </font>
    <font>
      <b/>
      <sz val="14"/>
      <color indexed="8"/>
      <name val="Arial"/>
      <family val="2"/>
    </font>
    <font>
      <sz val="11"/>
      <name val="Calibri"/>
      <family val="2"/>
      <scheme val="minor"/>
    </font>
    <font>
      <b/>
      <sz val="11"/>
      <name val="Calibri"/>
      <family val="2"/>
      <scheme val="minor"/>
    </font>
    <font>
      <b/>
      <sz val="11"/>
      <color rgb="FFFF0000"/>
      <name val="Arial"/>
      <family val="2"/>
    </font>
    <font>
      <b/>
      <i/>
      <sz val="11"/>
      <color theme="1"/>
      <name val="Arial"/>
      <family val="2"/>
    </font>
    <font>
      <b/>
      <i/>
      <sz val="11"/>
      <color theme="0"/>
      <name val="Calibri"/>
      <family val="2"/>
      <scheme val="minor"/>
    </font>
    <font>
      <i/>
      <sz val="11"/>
      <color theme="0"/>
      <name val="Calibri"/>
      <family val="2"/>
      <scheme val="minor"/>
    </font>
    <font>
      <sz val="12"/>
      <color theme="1"/>
      <name val="Arial"/>
      <family val="2"/>
    </font>
    <font>
      <sz val="10"/>
      <color theme="1"/>
      <name val="Arial"/>
      <family val="2"/>
    </font>
    <font>
      <b/>
      <sz val="8"/>
      <color indexed="54"/>
      <name val="Arial"/>
      <family val="2"/>
    </font>
    <font>
      <b/>
      <sz val="8"/>
      <color indexed="49"/>
      <name val="Arial"/>
      <family val="2"/>
    </font>
    <font>
      <b/>
      <sz val="8"/>
      <color indexed="61"/>
      <name val="Arial"/>
      <family val="2"/>
    </font>
    <font>
      <sz val="8"/>
      <color theme="1"/>
      <name val="Arial"/>
      <family val="2"/>
    </font>
    <font>
      <i/>
      <sz val="8"/>
      <color theme="1"/>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22" fillId="0" borderId="0"/>
    <xf numFmtId="0" fontId="29" fillId="0" borderId="0" applyNumberFormat="0" applyFill="0" applyBorder="0" applyAlignment="0" applyProtection="0"/>
  </cellStyleXfs>
  <cellXfs count="151">
    <xf numFmtId="0" fontId="0" fillId="0" borderId="0" xfId="0"/>
    <xf numFmtId="0" fontId="3" fillId="0" borderId="8" xfId="0" applyFont="1" applyFill="1" applyBorder="1" applyAlignment="1" applyProtection="1">
      <alignment horizontal="center" vertical="center"/>
      <protection hidden="1"/>
    </xf>
    <xf numFmtId="44" fontId="3" fillId="0" borderId="2" xfId="0" applyNumberFormat="1" applyFont="1" applyFill="1" applyBorder="1" applyAlignment="1" applyProtection="1">
      <alignment horizontal="center"/>
      <protection hidden="1"/>
    </xf>
    <xf numFmtId="44" fontId="3" fillId="0" borderId="19" xfId="0" applyNumberFormat="1" applyFont="1" applyFill="1" applyBorder="1" applyAlignment="1" applyProtection="1">
      <alignment horizontal="center"/>
      <protection hidden="1"/>
    </xf>
    <xf numFmtId="44" fontId="3" fillId="0" borderId="0" xfId="0" applyNumberFormat="1" applyFont="1" applyFill="1" applyBorder="1" applyAlignment="1" applyProtection="1">
      <alignment horizontal="center"/>
      <protection hidden="1"/>
    </xf>
    <xf numFmtId="0" fontId="5" fillId="0" borderId="0" xfId="0" applyFont="1" applyFill="1" applyProtection="1">
      <protection hidden="1"/>
    </xf>
    <xf numFmtId="0" fontId="5" fillId="0" borderId="0" xfId="0" applyFont="1" applyFill="1" applyBorder="1" applyProtection="1">
      <protection hidden="1"/>
    </xf>
    <xf numFmtId="0" fontId="3" fillId="0" borderId="0" xfId="0" applyFont="1" applyFill="1" applyBorder="1" applyAlignment="1" applyProtection="1">
      <alignment horizontal="center" vertical="center"/>
      <protection hidden="1"/>
    </xf>
    <xf numFmtId="44" fontId="5" fillId="0" borderId="0" xfId="0" applyNumberFormat="1" applyFont="1" applyFill="1" applyBorder="1" applyProtection="1">
      <protection hidden="1"/>
    </xf>
    <xf numFmtId="44" fontId="5" fillId="0" borderId="8" xfId="0" applyNumberFormat="1" applyFont="1" applyFill="1" applyBorder="1" applyAlignment="1" applyProtection="1">
      <alignment horizontal="right"/>
      <protection hidden="1"/>
    </xf>
    <xf numFmtId="44" fontId="3" fillId="0" borderId="8" xfId="0" applyNumberFormat="1" applyFont="1" applyFill="1" applyBorder="1" applyAlignment="1" applyProtection="1">
      <alignment horizontal="right"/>
      <protection hidden="1"/>
    </xf>
    <xf numFmtId="44" fontId="16" fillId="0" borderId="1" xfId="0" applyNumberFormat="1" applyFont="1" applyFill="1" applyBorder="1" applyAlignment="1" applyProtection="1">
      <alignment horizontal="right"/>
      <protection hidden="1"/>
    </xf>
    <xf numFmtId="44" fontId="3" fillId="0" borderId="1" xfId="0" applyNumberFormat="1" applyFont="1" applyFill="1" applyBorder="1" applyAlignment="1" applyProtection="1">
      <alignment horizontal="right"/>
      <protection hidden="1"/>
    </xf>
    <xf numFmtId="0" fontId="14" fillId="0" borderId="0" xfId="0" applyFont="1" applyFill="1" applyAlignment="1" applyProtection="1">
      <alignment vertical="center"/>
      <protection hidden="1"/>
    </xf>
    <xf numFmtId="0" fontId="0" fillId="0" borderId="0" xfId="0" applyFont="1" applyFill="1" applyProtection="1">
      <protection hidden="1"/>
    </xf>
    <xf numFmtId="0" fontId="0" fillId="0" borderId="0" xfId="0" applyProtection="1">
      <protection hidden="1"/>
    </xf>
    <xf numFmtId="0" fontId="0" fillId="0" borderId="0" xfId="0" applyFont="1" applyProtection="1">
      <protection hidden="1"/>
    </xf>
    <xf numFmtId="0" fontId="23" fillId="0" borderId="21" xfId="0" applyFont="1" applyFill="1" applyBorder="1" applyAlignment="1" applyProtection="1">
      <alignment horizontal="center"/>
      <protection hidden="1"/>
    </xf>
    <xf numFmtId="0" fontId="23" fillId="0" borderId="22" xfId="0" applyFont="1" applyFill="1" applyBorder="1" applyAlignment="1" applyProtection="1">
      <alignment horizontal="center" vertical="center"/>
      <protection hidden="1"/>
    </xf>
    <xf numFmtId="0" fontId="23" fillId="0" borderId="25" xfId="0" applyFont="1" applyFill="1" applyBorder="1" applyAlignment="1" applyProtection="1">
      <alignment horizontal="center" vertical="center"/>
      <protection hidden="1"/>
    </xf>
    <xf numFmtId="0" fontId="6" fillId="0" borderId="0" xfId="0" applyFont="1" applyFill="1" applyProtection="1">
      <protection hidden="1"/>
    </xf>
    <xf numFmtId="0" fontId="24" fillId="0" borderId="24" xfId="0" applyFont="1" applyFill="1" applyBorder="1" applyAlignment="1" applyProtection="1">
      <alignment horizontal="center" vertical="center" wrapText="1"/>
      <protection hidden="1"/>
    </xf>
    <xf numFmtId="4" fontId="25" fillId="0" borderId="4" xfId="0" applyNumberFormat="1" applyFont="1" applyFill="1" applyBorder="1" applyAlignment="1" applyProtection="1">
      <alignment vertical="top"/>
      <protection hidden="1"/>
    </xf>
    <xf numFmtId="4" fontId="25" fillId="0" borderId="2" xfId="0" applyNumberFormat="1" applyFont="1" applyFill="1" applyBorder="1" applyAlignment="1" applyProtection="1">
      <alignment vertical="top"/>
      <protection hidden="1"/>
    </xf>
    <xf numFmtId="9" fontId="0" fillId="0" borderId="0" xfId="0" quotePrefix="1" applyNumberFormat="1" applyProtection="1">
      <protection hidden="1"/>
    </xf>
    <xf numFmtId="0" fontId="10" fillId="0" borderId="0" xfId="0" applyFont="1" applyFill="1" applyProtection="1">
      <protection hidden="1"/>
    </xf>
    <xf numFmtId="0" fontId="13" fillId="0" borderId="0" xfId="0" applyFont="1" applyProtection="1">
      <protection hidden="1"/>
    </xf>
    <xf numFmtId="0" fontId="14" fillId="0" borderId="0" xfId="0" applyFont="1" applyFill="1" applyProtection="1">
      <protection hidden="1"/>
    </xf>
    <xf numFmtId="4" fontId="25" fillId="0" borderId="23" xfId="0" applyNumberFormat="1" applyFont="1" applyFill="1" applyBorder="1" applyAlignment="1" applyProtection="1">
      <alignment vertical="top"/>
      <protection hidden="1"/>
    </xf>
    <xf numFmtId="4" fontId="25" fillId="0" borderId="6" xfId="0" applyNumberFormat="1" applyFont="1" applyFill="1" applyBorder="1" applyAlignment="1" applyProtection="1">
      <alignment vertical="top"/>
      <protection hidden="1"/>
    </xf>
    <xf numFmtId="0" fontId="7" fillId="0" borderId="0" xfId="0" applyFont="1" applyFill="1" applyProtection="1">
      <protection hidden="1"/>
    </xf>
    <xf numFmtId="0" fontId="8" fillId="0" borderId="0" xfId="0" applyFont="1" applyFill="1" applyProtection="1">
      <protection hidden="1"/>
    </xf>
    <xf numFmtId="0" fontId="8" fillId="0" borderId="0" xfId="0" applyFont="1" applyFill="1" applyAlignment="1" applyProtection="1">
      <alignment horizontal="left" vertical="top" wrapText="1"/>
      <protection hidden="1"/>
    </xf>
    <xf numFmtId="0" fontId="0" fillId="0" borderId="0" xfId="0" applyAlignment="1" applyProtection="1">
      <protection hidden="1"/>
    </xf>
    <xf numFmtId="0" fontId="0" fillId="0" borderId="0" xfId="0" applyBorder="1" applyAlignment="1" applyProtection="1">
      <protection hidden="1"/>
    </xf>
    <xf numFmtId="0" fontId="8" fillId="0" borderId="0" xfId="0" applyFont="1" applyFill="1" applyAlignment="1" applyProtection="1">
      <alignment wrapText="1"/>
      <protection hidden="1"/>
    </xf>
    <xf numFmtId="0" fontId="12" fillId="0" borderId="0" xfId="0" applyFont="1" applyProtection="1">
      <protection hidden="1"/>
    </xf>
    <xf numFmtId="0" fontId="1" fillId="0" borderId="0" xfId="0" applyFont="1" applyFill="1" applyBorder="1" applyAlignment="1" applyProtection="1">
      <alignment horizontal="left" vertical="center"/>
      <protection hidden="1"/>
    </xf>
    <xf numFmtId="0" fontId="4" fillId="0" borderId="0" xfId="0" applyFont="1" applyBorder="1" applyAlignment="1" applyProtection="1">
      <alignment vertical="center"/>
      <protection hidden="1"/>
    </xf>
    <xf numFmtId="0" fontId="20" fillId="0" borderId="0" xfId="0" applyFont="1" applyBorder="1" applyAlignment="1" applyProtection="1">
      <alignment vertical="center"/>
      <protection hidden="1"/>
    </xf>
    <xf numFmtId="0" fontId="26" fillId="0" borderId="0" xfId="0" applyFont="1" applyProtection="1">
      <protection hidden="1"/>
    </xf>
    <xf numFmtId="0" fontId="0" fillId="0" borderId="0" xfId="0" applyAlignment="1" applyProtection="1">
      <alignment wrapText="1"/>
      <protection hidden="1"/>
    </xf>
    <xf numFmtId="0" fontId="0" fillId="0" borderId="0" xfId="0" applyFont="1" applyFill="1" applyAlignment="1" applyProtection="1">
      <alignment horizontal="center"/>
      <protection hidden="1"/>
    </xf>
    <xf numFmtId="0" fontId="27" fillId="0" borderId="0" xfId="0" applyFont="1" applyProtection="1">
      <protection hidden="1"/>
    </xf>
    <xf numFmtId="0" fontId="0" fillId="0" borderId="0" xfId="0" applyFont="1" applyFill="1" applyAlignment="1" applyProtection="1">
      <alignment vertical="center"/>
      <protection hidden="1"/>
    </xf>
    <xf numFmtId="0" fontId="15" fillId="0" borderId="0" xfId="0" applyFont="1" applyFill="1" applyProtection="1">
      <protection hidden="1"/>
    </xf>
    <xf numFmtId="0" fontId="4" fillId="0" borderId="0" xfId="0" applyFont="1" applyFill="1" applyProtection="1">
      <protection hidden="1"/>
    </xf>
    <xf numFmtId="0" fontId="4" fillId="0" borderId="0" xfId="0" applyNumberFormat="1" applyFont="1" applyFill="1" applyProtection="1">
      <protection hidden="1"/>
    </xf>
    <xf numFmtId="44" fontId="1" fillId="0" borderId="0" xfId="0" applyNumberFormat="1" applyFont="1" applyFill="1" applyBorder="1" applyAlignment="1" applyProtection="1">
      <alignment horizontal="center"/>
      <protection hidden="1"/>
    </xf>
    <xf numFmtId="44" fontId="16" fillId="0" borderId="0" xfId="0" applyNumberFormat="1" applyFont="1" applyFill="1" applyBorder="1" applyAlignment="1" applyProtection="1">
      <alignment horizontal="center"/>
      <protection hidden="1"/>
    </xf>
    <xf numFmtId="0" fontId="17" fillId="0" borderId="0" xfId="0" applyFont="1" applyFill="1" applyProtection="1">
      <protection hidden="1"/>
    </xf>
    <xf numFmtId="0" fontId="8" fillId="0" borderId="19" xfId="0" applyFont="1" applyFill="1" applyBorder="1" applyProtection="1">
      <protection hidden="1"/>
    </xf>
    <xf numFmtId="0" fontId="0" fillId="0" borderId="19" xfId="0" applyFont="1" applyFill="1" applyBorder="1" applyProtection="1">
      <protection hidden="1"/>
    </xf>
    <xf numFmtId="0" fontId="18" fillId="0" borderId="0" xfId="0" applyFont="1" applyFill="1" applyAlignment="1" applyProtection="1">
      <alignment wrapText="1"/>
      <protection hidden="1"/>
    </xf>
    <xf numFmtId="0" fontId="12" fillId="0" borderId="0" xfId="0" applyFont="1" applyAlignment="1" applyProtection="1">
      <protection hidden="1"/>
    </xf>
    <xf numFmtId="0" fontId="12" fillId="0" borderId="0" xfId="0" applyFont="1" applyBorder="1" applyAlignment="1" applyProtection="1">
      <protection hidden="1"/>
    </xf>
    <xf numFmtId="0" fontId="19" fillId="0" borderId="0" xfId="0" applyFont="1" applyFill="1" applyBorder="1" applyAlignment="1" applyProtection="1">
      <alignment horizontal="left" vertical="center"/>
      <protection hidden="1"/>
    </xf>
    <xf numFmtId="0" fontId="8" fillId="0" borderId="0" xfId="0" applyFont="1" applyProtection="1">
      <protection hidden="1"/>
    </xf>
    <xf numFmtId="0" fontId="13" fillId="0" borderId="0" xfId="0" applyFont="1" applyFill="1" applyProtection="1">
      <protection hidden="1"/>
    </xf>
    <xf numFmtId="0" fontId="3" fillId="0" borderId="1" xfId="0" applyFont="1" applyFill="1" applyBorder="1" applyProtection="1">
      <protection hidden="1"/>
    </xf>
    <xf numFmtId="0" fontId="11" fillId="0" borderId="0" xfId="0" applyFont="1" applyFill="1" applyProtection="1">
      <protection hidden="1"/>
    </xf>
    <xf numFmtId="44" fontId="0" fillId="0" borderId="0" xfId="0" applyNumberFormat="1" applyFont="1" applyFill="1" applyProtection="1">
      <protection hidden="1"/>
    </xf>
    <xf numFmtId="44" fontId="4" fillId="0" borderId="0" xfId="0" applyNumberFormat="1" applyFont="1" applyProtection="1">
      <protection hidden="1"/>
    </xf>
    <xf numFmtId="0" fontId="3" fillId="0" borderId="0" xfId="0" applyFont="1" applyFill="1" applyProtection="1">
      <protection hidden="1"/>
    </xf>
    <xf numFmtId="0" fontId="3" fillId="0" borderId="0" xfId="0" applyFont="1" applyFill="1" applyAlignment="1" applyProtection="1">
      <alignment horizontal="right"/>
      <protection hidden="1"/>
    </xf>
    <xf numFmtId="9" fontId="5" fillId="0" borderId="7" xfId="0" applyNumberFormat="1" applyFont="1" applyFill="1" applyBorder="1" applyAlignment="1" applyProtection="1">
      <alignment horizontal="center"/>
      <protection hidden="1"/>
    </xf>
    <xf numFmtId="0" fontId="3" fillId="0" borderId="0" xfId="0" applyFont="1" applyFill="1" applyAlignment="1" applyProtection="1">
      <alignment horizontal="left"/>
      <protection hidden="1"/>
    </xf>
    <xf numFmtId="0" fontId="5" fillId="0" borderId="0" xfId="0" applyFont="1" applyFill="1" applyBorder="1" applyAlignment="1" applyProtection="1">
      <alignment horizontal="left"/>
      <protection hidden="1"/>
    </xf>
    <xf numFmtId="44" fontId="3" fillId="0" borderId="0" xfId="0" applyNumberFormat="1" applyFont="1" applyFill="1" applyProtection="1">
      <protection hidden="1"/>
    </xf>
    <xf numFmtId="0" fontId="0" fillId="0" borderId="19" xfId="0" applyBorder="1" applyProtection="1">
      <protection hidden="1"/>
    </xf>
    <xf numFmtId="0" fontId="13" fillId="0" borderId="19" xfId="0" applyFont="1" applyBorder="1" applyProtection="1">
      <protection hidden="1"/>
    </xf>
    <xf numFmtId="0" fontId="0" fillId="0" borderId="0" xfId="0" applyFill="1" applyProtection="1">
      <protection hidden="1"/>
    </xf>
    <xf numFmtId="0" fontId="26" fillId="0" borderId="0" xfId="0" applyFont="1" applyFill="1" applyProtection="1">
      <protection hidden="1"/>
    </xf>
    <xf numFmtId="0" fontId="13" fillId="0" borderId="19" xfId="0" applyFont="1" applyFill="1" applyBorder="1" applyProtection="1">
      <protection hidden="1"/>
    </xf>
    <xf numFmtId="0" fontId="2" fillId="0" borderId="19" xfId="0" applyFont="1" applyFill="1" applyBorder="1" applyProtection="1">
      <protection hidden="1"/>
    </xf>
    <xf numFmtId="0" fontId="0" fillId="0" borderId="19" xfId="0" applyFill="1" applyBorder="1" applyProtection="1">
      <protection hidden="1"/>
    </xf>
    <xf numFmtId="0" fontId="9"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Border="1" applyProtection="1">
      <protection hidden="1"/>
    </xf>
    <xf numFmtId="0" fontId="21" fillId="0" borderId="0" xfId="0" applyFont="1" applyProtection="1">
      <protection hidden="1"/>
    </xf>
    <xf numFmtId="0" fontId="0" fillId="0" borderId="0" xfId="0" applyBorder="1" applyProtection="1">
      <protection hidden="1"/>
    </xf>
    <xf numFmtId="0" fontId="3" fillId="0" borderId="8" xfId="0" applyFont="1" applyBorder="1" applyAlignment="1" applyProtection="1">
      <alignment horizontal="center"/>
      <protection hidden="1"/>
    </xf>
    <xf numFmtId="0" fontId="3" fillId="3" borderId="20"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1" fillId="2" borderId="2" xfId="0" applyFont="1" applyFill="1" applyBorder="1" applyAlignment="1" applyProtection="1">
      <alignment horizontal="center"/>
      <protection locked="0" hidden="1"/>
    </xf>
    <xf numFmtId="14" fontId="1" fillId="2" borderId="2" xfId="0" applyNumberFormat="1" applyFont="1" applyFill="1" applyBorder="1" applyAlignment="1" applyProtection="1">
      <alignment horizontal="center"/>
      <protection locked="0" hidden="1"/>
    </xf>
    <xf numFmtId="0" fontId="1" fillId="2" borderId="16" xfId="0" applyFont="1" applyFill="1" applyBorder="1" applyAlignment="1" applyProtection="1">
      <alignment horizontal="center"/>
      <protection locked="0" hidden="1"/>
    </xf>
    <xf numFmtId="0" fontId="1" fillId="2" borderId="17" xfId="0" applyFont="1" applyFill="1" applyBorder="1" applyAlignment="1" applyProtection="1">
      <alignment horizontal="center"/>
      <protection locked="0" hidden="1"/>
    </xf>
    <xf numFmtId="0" fontId="1" fillId="2" borderId="18" xfId="0" applyFont="1" applyFill="1" applyBorder="1" applyAlignment="1" applyProtection="1">
      <alignment horizontal="center"/>
      <protection locked="0" hidden="1"/>
    </xf>
    <xf numFmtId="164" fontId="1" fillId="2" borderId="2" xfId="0" applyNumberFormat="1" applyFont="1" applyFill="1" applyBorder="1" applyAlignment="1" applyProtection="1">
      <alignment horizontal="center"/>
      <protection locked="0" hidden="1"/>
    </xf>
    <xf numFmtId="0" fontId="1" fillId="2" borderId="2" xfId="0" applyFont="1" applyFill="1" applyBorder="1" applyAlignment="1" applyProtection="1">
      <alignment horizontal="center" vertical="center"/>
      <protection locked="0" hidden="1"/>
    </xf>
    <xf numFmtId="49" fontId="1" fillId="2" borderId="2" xfId="0" applyNumberFormat="1" applyFont="1" applyFill="1" applyBorder="1" applyAlignment="1" applyProtection="1">
      <alignment horizontal="center"/>
      <protection locked="0" hidden="1"/>
    </xf>
    <xf numFmtId="0" fontId="8" fillId="0" borderId="0" xfId="0" applyFont="1" applyFill="1" applyAlignment="1" applyProtection="1">
      <alignment wrapText="1"/>
      <protection hidden="1"/>
    </xf>
    <xf numFmtId="0" fontId="0" fillId="0" borderId="0" xfId="0" applyAlignment="1" applyProtection="1">
      <protection hidden="1"/>
    </xf>
    <xf numFmtId="0" fontId="0" fillId="0" borderId="0" xfId="0" applyAlignment="1" applyProtection="1">
      <alignment wrapText="1"/>
      <protection hidden="1"/>
    </xf>
    <xf numFmtId="0" fontId="0" fillId="0" borderId="0" xfId="0" applyBorder="1" applyAlignment="1" applyProtection="1">
      <protection hidden="1"/>
    </xf>
    <xf numFmtId="0" fontId="0" fillId="0" borderId="13" xfId="0" applyFont="1" applyFill="1" applyBorder="1" applyAlignment="1" applyProtection="1">
      <alignment horizontal="left" vertical="center" wrapText="1"/>
      <protection hidden="1"/>
    </xf>
    <xf numFmtId="0" fontId="0" fillId="0" borderId="5" xfId="0" applyBorder="1" applyAlignment="1" applyProtection="1">
      <alignment horizontal="left" vertical="center"/>
      <protection hidden="1"/>
    </xf>
    <xf numFmtId="0" fontId="0" fillId="0" borderId="14" xfId="0" applyFont="1" applyFill="1" applyBorder="1" applyAlignment="1" applyProtection="1">
      <alignment horizontal="left" vertical="center" wrapText="1"/>
      <protection hidden="1"/>
    </xf>
    <xf numFmtId="0" fontId="0" fillId="0" borderId="3" xfId="0" applyBorder="1" applyAlignment="1" applyProtection="1">
      <alignment horizontal="left" vertical="center"/>
      <protection hidden="1"/>
    </xf>
    <xf numFmtId="0" fontId="3" fillId="0" borderId="9"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8" fillId="0" borderId="0" xfId="0" applyFont="1" applyFill="1" applyAlignment="1" applyProtection="1">
      <alignment horizontal="left" vertical="top" wrapText="1"/>
      <protection hidden="1"/>
    </xf>
    <xf numFmtId="0" fontId="0" fillId="0" borderId="12" xfId="0" applyFont="1" applyFill="1" applyBorder="1" applyAlignment="1" applyProtection="1">
      <alignment horizontal="left" vertical="center" wrapText="1"/>
      <protection hidden="1"/>
    </xf>
    <xf numFmtId="0" fontId="0" fillId="0" borderId="15" xfId="0" applyBorder="1" applyAlignment="1" applyProtection="1">
      <alignment horizontal="left" vertical="center"/>
      <protection hidden="1"/>
    </xf>
    <xf numFmtId="0" fontId="0" fillId="0" borderId="9"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21" fillId="0" borderId="33" xfId="0" applyFont="1" applyBorder="1" applyAlignment="1" applyProtection="1">
      <alignment horizontal="left" vertical="center" wrapText="1"/>
      <protection hidden="1"/>
    </xf>
    <xf numFmtId="0" fontId="21" fillId="0" borderId="34" xfId="0" applyFont="1" applyBorder="1" applyAlignment="1" applyProtection="1">
      <alignment horizontal="left" vertical="center" wrapText="1"/>
      <protection hidden="1"/>
    </xf>
    <xf numFmtId="0" fontId="21" fillId="0" borderId="35" xfId="0" applyFont="1" applyBorder="1" applyAlignment="1" applyProtection="1">
      <alignment horizontal="left" vertical="center" wrapText="1"/>
      <protection hidden="1"/>
    </xf>
    <xf numFmtId="0" fontId="21" fillId="0" borderId="36" xfId="0" applyFont="1" applyBorder="1" applyAlignment="1" applyProtection="1">
      <alignment horizontal="left" vertical="center" wrapText="1"/>
      <protection hidden="1"/>
    </xf>
    <xf numFmtId="0" fontId="21" fillId="0" borderId="37" xfId="0" applyFont="1" applyBorder="1" applyAlignment="1" applyProtection="1">
      <alignment horizontal="left" vertical="center" wrapText="1"/>
      <protection hidden="1"/>
    </xf>
    <xf numFmtId="0" fontId="21" fillId="0" borderId="38" xfId="0" applyFont="1" applyBorder="1" applyAlignment="1" applyProtection="1">
      <alignment horizontal="left" vertical="center" wrapText="1"/>
      <protection hidden="1"/>
    </xf>
    <xf numFmtId="0" fontId="13" fillId="0" borderId="36" xfId="0" applyFont="1" applyBorder="1" applyAlignment="1" applyProtection="1">
      <alignment horizontal="left" vertical="center" wrapText="1"/>
      <protection hidden="1"/>
    </xf>
    <xf numFmtId="0" fontId="13" fillId="0" borderId="37" xfId="0" applyFont="1" applyBorder="1" applyAlignment="1" applyProtection="1">
      <alignment horizontal="left" vertical="center" wrapText="1"/>
      <protection hidden="1"/>
    </xf>
    <xf numFmtId="0" fontId="13" fillId="0" borderId="38" xfId="0" applyFont="1" applyBorder="1" applyAlignment="1" applyProtection="1">
      <alignment horizontal="left" vertical="center" wrapText="1"/>
      <protection hidden="1"/>
    </xf>
    <xf numFmtId="0" fontId="13" fillId="0" borderId="39" xfId="0" applyFont="1" applyFill="1" applyBorder="1" applyAlignment="1" applyProtection="1">
      <alignment horizontal="left" vertical="center" wrapText="1"/>
      <protection hidden="1"/>
    </xf>
    <xf numFmtId="0" fontId="13" fillId="0" borderId="40" xfId="0" applyFont="1" applyFill="1" applyBorder="1" applyAlignment="1" applyProtection="1">
      <alignment horizontal="left" vertical="center" wrapText="1"/>
      <protection hidden="1"/>
    </xf>
    <xf numFmtId="0" fontId="13" fillId="0" borderId="41" xfId="0" applyFont="1" applyFill="1" applyBorder="1" applyAlignment="1" applyProtection="1">
      <alignment horizontal="left" vertical="center" wrapText="1"/>
      <protection hidden="1"/>
    </xf>
    <xf numFmtId="0" fontId="3" fillId="0" borderId="9" xfId="0" applyFont="1" applyBorder="1" applyAlignment="1" applyProtection="1">
      <alignment horizontal="left" wrapText="1"/>
      <protection hidden="1"/>
    </xf>
    <xf numFmtId="0" fontId="3" fillId="0" borderId="10" xfId="0" applyFont="1" applyBorder="1" applyAlignment="1" applyProtection="1">
      <alignment horizontal="left" wrapText="1"/>
      <protection hidden="1"/>
    </xf>
    <xf numFmtId="0" fontId="3" fillId="0" borderId="11" xfId="0" applyFont="1" applyBorder="1" applyAlignment="1" applyProtection="1">
      <alignment horizontal="left" wrapText="1"/>
      <protection hidden="1"/>
    </xf>
    <xf numFmtId="0" fontId="16" fillId="3" borderId="9" xfId="0" applyFont="1" applyFill="1" applyBorder="1" applyAlignment="1" applyProtection="1">
      <alignment horizontal="center" vertical="center"/>
      <protection hidden="1"/>
    </xf>
    <xf numFmtId="0" fontId="16" fillId="3" borderId="10" xfId="0" applyFont="1" applyFill="1" applyBorder="1" applyAlignment="1" applyProtection="1">
      <alignment horizontal="center" vertical="center"/>
      <protection hidden="1"/>
    </xf>
    <xf numFmtId="0" fontId="16" fillId="3" borderId="11" xfId="0" applyFont="1" applyFill="1" applyBorder="1" applyAlignment="1" applyProtection="1">
      <alignment horizontal="center" vertical="center"/>
      <protection hidden="1"/>
    </xf>
    <xf numFmtId="0" fontId="3" fillId="3" borderId="9" xfId="0" applyFont="1" applyFill="1" applyBorder="1" applyAlignment="1" applyProtection="1">
      <alignment horizontal="center"/>
      <protection hidden="1"/>
    </xf>
    <xf numFmtId="0" fontId="3" fillId="3" borderId="10" xfId="0" applyFont="1" applyFill="1" applyBorder="1" applyAlignment="1" applyProtection="1">
      <alignment horizontal="center"/>
      <protection hidden="1"/>
    </xf>
    <xf numFmtId="0" fontId="3" fillId="3" borderId="11" xfId="0" applyFont="1" applyFill="1" applyBorder="1" applyAlignment="1" applyProtection="1">
      <alignment horizontal="center"/>
      <protection hidden="1"/>
    </xf>
    <xf numFmtId="0" fontId="28" fillId="0" borderId="0" xfId="0" applyFont="1" applyFill="1" applyAlignment="1" applyProtection="1">
      <alignment horizontal="left"/>
      <protection hidden="1"/>
    </xf>
    <xf numFmtId="0" fontId="22" fillId="0" borderId="0" xfId="0" applyFont="1" applyAlignment="1" applyProtection="1">
      <alignment horizontal="left"/>
      <protection hidden="1"/>
    </xf>
    <xf numFmtId="0" fontId="3"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 fillId="3" borderId="11" xfId="0" applyFont="1" applyFill="1" applyBorder="1" applyAlignment="1" applyProtection="1">
      <alignment horizontal="center" vertical="center"/>
      <protection hidden="1"/>
    </xf>
    <xf numFmtId="0" fontId="3" fillId="3" borderId="27" xfId="0" applyFont="1" applyFill="1" applyBorder="1" applyAlignment="1" applyProtection="1">
      <alignment horizontal="center" vertical="center" wrapText="1"/>
      <protection hidden="1"/>
    </xf>
    <xf numFmtId="0" fontId="3" fillId="3" borderId="28" xfId="0" applyFont="1" applyFill="1" applyBorder="1" applyAlignment="1" applyProtection="1">
      <alignment horizontal="center" vertical="center" wrapText="1"/>
      <protection hidden="1"/>
    </xf>
    <xf numFmtId="0" fontId="3" fillId="3" borderId="29" xfId="0" applyFont="1" applyFill="1" applyBorder="1" applyAlignment="1" applyProtection="1">
      <alignment horizontal="center" vertical="center" wrapText="1"/>
      <protection hidden="1"/>
    </xf>
    <xf numFmtId="0" fontId="3" fillId="3" borderId="26" xfId="0" applyFont="1" applyFill="1" applyBorder="1" applyAlignment="1" applyProtection="1">
      <alignment horizontal="center" vertical="center" wrapText="1"/>
      <protection hidden="1"/>
    </xf>
    <xf numFmtId="0" fontId="3" fillId="3" borderId="0" xfId="0" applyFont="1" applyFill="1" applyBorder="1" applyAlignment="1" applyProtection="1">
      <alignment horizontal="center" vertical="center" wrapText="1"/>
      <protection hidden="1"/>
    </xf>
    <xf numFmtId="0" fontId="3" fillId="3" borderId="30" xfId="0" applyFont="1" applyFill="1" applyBorder="1" applyAlignment="1" applyProtection="1">
      <alignment horizontal="center" vertical="center" wrapText="1"/>
      <protection hidden="1"/>
    </xf>
    <xf numFmtId="0" fontId="3" fillId="3" borderId="31" xfId="0" applyFont="1" applyFill="1" applyBorder="1" applyAlignment="1" applyProtection="1">
      <alignment horizontal="center" vertical="center" wrapText="1"/>
      <protection hidden="1"/>
    </xf>
    <xf numFmtId="0" fontId="3" fillId="3" borderId="19" xfId="0" applyFont="1" applyFill="1" applyBorder="1" applyAlignment="1" applyProtection="1">
      <alignment horizontal="center" vertical="center" wrapText="1"/>
      <protection hidden="1"/>
    </xf>
    <xf numFmtId="0" fontId="3" fillId="3" borderId="32" xfId="0" applyFont="1" applyFill="1" applyBorder="1" applyAlignment="1" applyProtection="1">
      <alignment horizontal="center" vertical="center" wrapText="1"/>
      <protection hidden="1"/>
    </xf>
    <xf numFmtId="0" fontId="16" fillId="3" borderId="27" xfId="2" applyFont="1" applyFill="1" applyBorder="1" applyAlignment="1" applyProtection="1">
      <alignment horizontal="center" vertical="center" wrapText="1"/>
      <protection hidden="1"/>
    </xf>
    <xf numFmtId="0" fontId="16" fillId="3" borderId="28" xfId="2" applyFont="1" applyFill="1" applyBorder="1" applyAlignment="1" applyProtection="1">
      <alignment horizontal="center" vertical="center" wrapText="1"/>
      <protection hidden="1"/>
    </xf>
    <xf numFmtId="0" fontId="16" fillId="3" borderId="29" xfId="2" applyFont="1" applyFill="1" applyBorder="1" applyAlignment="1" applyProtection="1">
      <alignment horizontal="center" vertical="center" wrapText="1"/>
      <protection hidden="1"/>
    </xf>
    <xf numFmtId="0" fontId="16" fillId="3" borderId="31" xfId="2" applyFont="1" applyFill="1" applyBorder="1" applyAlignment="1" applyProtection="1">
      <alignment horizontal="center" vertical="center" wrapText="1"/>
      <protection hidden="1"/>
    </xf>
    <xf numFmtId="0" fontId="16" fillId="3" borderId="19" xfId="2" applyFont="1" applyFill="1" applyBorder="1" applyAlignment="1" applyProtection="1">
      <alignment horizontal="center" vertical="center" wrapText="1"/>
      <protection hidden="1"/>
    </xf>
    <xf numFmtId="0" fontId="16" fillId="3" borderId="32" xfId="2" applyFont="1" applyFill="1" applyBorder="1" applyAlignment="1" applyProtection="1">
      <alignment horizontal="center" vertical="center" wrapText="1"/>
      <protection hidden="1"/>
    </xf>
  </cellXfs>
  <cellStyles count="3">
    <cellStyle name="Hyperlink" xfId="2" builtinId="8"/>
    <cellStyle name="Normal" xfId="0" builtinId="0"/>
    <cellStyle name="Normal 2" xfId="1"/>
  </cellStyles>
  <dxfs count="18">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6"/>
  <sheetViews>
    <sheetView showGridLines="0" tabSelected="1" workbookViewId="0">
      <selection activeCell="E9" sqref="E9"/>
    </sheetView>
  </sheetViews>
  <sheetFormatPr defaultRowHeight="15" x14ac:dyDescent="0.25"/>
  <cols>
    <col min="1" max="1" width="10.28515625" style="15" customWidth="1"/>
    <col min="2" max="2" width="45.5703125" style="15" customWidth="1"/>
    <col min="3" max="3" width="10.42578125" style="15" customWidth="1"/>
    <col min="4" max="4" width="30.7109375" style="15" customWidth="1"/>
    <col min="5" max="5" width="26.85546875" style="15" customWidth="1"/>
    <col min="6" max="6" width="29" style="15" customWidth="1"/>
    <col min="7" max="7" width="9.140625" style="15"/>
    <col min="8" max="8" width="0" style="15" hidden="1" customWidth="1"/>
    <col min="9" max="9" width="4" style="15" hidden="1" customWidth="1"/>
    <col min="10" max="10" width="0" style="15" hidden="1" customWidth="1"/>
    <col min="11" max="11" width="16.42578125" style="15" hidden="1" customWidth="1"/>
    <col min="12" max="12" width="0" style="15" hidden="1" customWidth="1"/>
    <col min="13" max="13" width="24.42578125" style="15" hidden="1" customWidth="1"/>
    <col min="14" max="14" width="0" style="15" hidden="1" customWidth="1"/>
    <col min="15" max="15" width="16.42578125" style="15" hidden="1" customWidth="1"/>
    <col min="16" max="16" width="0" style="15" hidden="1" customWidth="1"/>
    <col min="17" max="17" width="31.7109375" style="40" hidden="1" customWidth="1"/>
    <col min="18" max="18" width="9.85546875" style="40" hidden="1" customWidth="1"/>
    <col min="19" max="26" width="12.140625" style="40" hidden="1" customWidth="1"/>
    <col min="27" max="27" width="0" style="15" hidden="1" customWidth="1"/>
    <col min="28" max="28" width="16.42578125" style="15" hidden="1" customWidth="1"/>
    <col min="29" max="29" width="0" style="15" hidden="1" customWidth="1"/>
    <col min="30" max="30" width="16.42578125" style="15" hidden="1" customWidth="1"/>
    <col min="31" max="32" width="9.140625" style="15"/>
    <col min="33" max="33" width="12.42578125" style="15" customWidth="1"/>
    <col min="34" max="16384" width="9.140625" style="15"/>
  </cols>
  <sheetData>
    <row r="1" spans="1:30" ht="18.75" thickBot="1" x14ac:dyDescent="0.3">
      <c r="A1" s="13" t="s">
        <v>0</v>
      </c>
      <c r="B1" s="14"/>
      <c r="K1" s="15" t="s">
        <v>5</v>
      </c>
      <c r="M1" s="16" t="s">
        <v>5</v>
      </c>
      <c r="O1" s="15" t="s">
        <v>5</v>
      </c>
      <c r="Q1" s="17" t="s">
        <v>71</v>
      </c>
      <c r="R1" s="18" t="s">
        <v>115</v>
      </c>
      <c r="S1" s="18" t="s">
        <v>105</v>
      </c>
      <c r="T1" s="18" t="s">
        <v>106</v>
      </c>
      <c r="U1" s="18" t="s">
        <v>107</v>
      </c>
      <c r="V1" s="18" t="s">
        <v>112</v>
      </c>
      <c r="W1" s="18" t="s">
        <v>108</v>
      </c>
      <c r="X1" s="18" t="s">
        <v>109</v>
      </c>
      <c r="Y1" s="18" t="s">
        <v>110</v>
      </c>
      <c r="Z1" s="19" t="s">
        <v>111</v>
      </c>
      <c r="AB1" s="15" t="s">
        <v>5</v>
      </c>
      <c r="AD1" s="15" t="s">
        <v>5</v>
      </c>
    </row>
    <row r="2" spans="1:30" ht="15.75" thickBot="1" x14ac:dyDescent="0.3">
      <c r="A2" s="20" t="s">
        <v>118</v>
      </c>
      <c r="B2" s="14"/>
      <c r="K2" s="15" t="s">
        <v>69</v>
      </c>
      <c r="M2" s="16" t="s">
        <v>72</v>
      </c>
      <c r="O2" s="15" t="s">
        <v>105</v>
      </c>
      <c r="Q2" s="21" t="s">
        <v>72</v>
      </c>
      <c r="R2" s="22">
        <v>843.75</v>
      </c>
      <c r="S2" s="22">
        <v>1012.4899999999999</v>
      </c>
      <c r="T2" s="22">
        <v>1181.2399999999998</v>
      </c>
      <c r="U2" s="22">
        <v>1349.9799999999998</v>
      </c>
      <c r="V2" s="22">
        <v>1518.73</v>
      </c>
      <c r="W2" s="22">
        <v>1856.22</v>
      </c>
      <c r="X2" s="22">
        <v>2193.71</v>
      </c>
      <c r="Y2" s="22">
        <v>2531.2199999999998</v>
      </c>
      <c r="Z2" s="23">
        <v>3037.46</v>
      </c>
      <c r="AB2" s="24" t="s">
        <v>113</v>
      </c>
      <c r="AD2" s="15" t="s">
        <v>106</v>
      </c>
    </row>
    <row r="3" spans="1:30" ht="15.75" thickBot="1" x14ac:dyDescent="0.3">
      <c r="A3" s="25" t="s">
        <v>1</v>
      </c>
      <c r="B3" s="14"/>
      <c r="K3" s="15" t="s">
        <v>70</v>
      </c>
      <c r="M3" s="16" t="s">
        <v>73</v>
      </c>
      <c r="O3" s="15" t="s">
        <v>106</v>
      </c>
      <c r="Q3" s="21" t="s">
        <v>73</v>
      </c>
      <c r="R3" s="22">
        <v>866.18999999999994</v>
      </c>
      <c r="S3" s="22">
        <v>1039.4199999999998</v>
      </c>
      <c r="T3" s="22">
        <v>1212.6499999999999</v>
      </c>
      <c r="U3" s="22">
        <v>1385.8899999999999</v>
      </c>
      <c r="V3" s="22">
        <v>1559.1200000000001</v>
      </c>
      <c r="W3" s="22">
        <v>1905.59</v>
      </c>
      <c r="X3" s="22">
        <v>2252.0500000000002</v>
      </c>
      <c r="Y3" s="22">
        <v>2598.54</v>
      </c>
      <c r="Z3" s="23">
        <v>3118.2400000000002</v>
      </c>
      <c r="AB3" s="24" t="s">
        <v>114</v>
      </c>
      <c r="AD3" s="15" t="s">
        <v>107</v>
      </c>
    </row>
    <row r="4" spans="1:30" ht="15.75" thickBot="1" x14ac:dyDescent="0.3">
      <c r="A4" s="25" t="s">
        <v>2</v>
      </c>
      <c r="B4" s="14"/>
      <c r="M4" s="16" t="s">
        <v>74</v>
      </c>
      <c r="O4" s="15" t="s">
        <v>107</v>
      </c>
      <c r="Q4" s="21" t="s">
        <v>74</v>
      </c>
      <c r="R4" s="22">
        <v>877.93</v>
      </c>
      <c r="S4" s="22">
        <v>1053.51</v>
      </c>
      <c r="T4" s="22">
        <v>1229.0999999999999</v>
      </c>
      <c r="U4" s="22">
        <v>1404.6799999999998</v>
      </c>
      <c r="V4" s="22">
        <v>1580.26</v>
      </c>
      <c r="W4" s="22">
        <v>1931.4199999999998</v>
      </c>
      <c r="X4" s="22">
        <v>2282.59</v>
      </c>
      <c r="Y4" s="22">
        <v>2633.77</v>
      </c>
      <c r="Z4" s="23">
        <v>3160.52</v>
      </c>
    </row>
    <row r="5" spans="1:30" ht="15.75" thickBot="1" x14ac:dyDescent="0.3">
      <c r="A5" s="26" t="s">
        <v>3</v>
      </c>
      <c r="B5" s="14"/>
      <c r="M5" s="16" t="s">
        <v>75</v>
      </c>
      <c r="O5" s="15" t="s">
        <v>112</v>
      </c>
      <c r="Q5" s="21" t="s">
        <v>75</v>
      </c>
      <c r="R5" s="22">
        <v>852.99</v>
      </c>
      <c r="S5" s="22">
        <v>1023.5799999999999</v>
      </c>
      <c r="T5" s="22">
        <v>1194.1699999999998</v>
      </c>
      <c r="U5" s="22">
        <v>1364.7699999999998</v>
      </c>
      <c r="V5" s="22">
        <v>1535.3600000000001</v>
      </c>
      <c r="W5" s="22">
        <v>1876.55</v>
      </c>
      <c r="X5" s="22">
        <v>2217.73</v>
      </c>
      <c r="Y5" s="22">
        <v>2558.94</v>
      </c>
      <c r="Z5" s="23">
        <v>3070.7200000000003</v>
      </c>
    </row>
    <row r="6" spans="1:30" ht="15.75" thickBot="1" x14ac:dyDescent="0.3">
      <c r="A6" s="25"/>
      <c r="B6" s="14"/>
      <c r="M6" s="16" t="s">
        <v>76</v>
      </c>
      <c r="O6" s="15" t="s">
        <v>108</v>
      </c>
      <c r="Q6" s="21" t="s">
        <v>76</v>
      </c>
      <c r="R6" s="22">
        <v>851.68999999999994</v>
      </c>
      <c r="S6" s="22">
        <v>1022.03</v>
      </c>
      <c r="T6" s="22">
        <v>1192.3599999999999</v>
      </c>
      <c r="U6" s="22">
        <v>1362.6999999999998</v>
      </c>
      <c r="V6" s="22">
        <v>1533.03</v>
      </c>
      <c r="W6" s="22">
        <v>1873.7</v>
      </c>
      <c r="X6" s="22">
        <v>2214.37</v>
      </c>
      <c r="Y6" s="22">
        <v>2555.06</v>
      </c>
      <c r="Z6" s="23">
        <v>3066.06</v>
      </c>
    </row>
    <row r="7" spans="1:30" ht="18.75" thickBot="1" x14ac:dyDescent="0.3">
      <c r="A7" s="27" t="s">
        <v>4</v>
      </c>
      <c r="B7" s="14"/>
      <c r="M7" s="16" t="s">
        <v>77</v>
      </c>
      <c r="O7" s="15" t="s">
        <v>109</v>
      </c>
      <c r="Q7" s="21" t="s">
        <v>77</v>
      </c>
      <c r="R7" s="28">
        <v>850.79</v>
      </c>
      <c r="S7" s="28">
        <v>1020.9499999999999</v>
      </c>
      <c r="T7" s="28">
        <v>1191.0999999999999</v>
      </c>
      <c r="U7" s="28">
        <v>1361.2599999999998</v>
      </c>
      <c r="V7" s="28">
        <v>1531.41</v>
      </c>
      <c r="W7" s="28">
        <v>1871.72</v>
      </c>
      <c r="X7" s="28">
        <v>2212.0300000000002</v>
      </c>
      <c r="Y7" s="28">
        <v>2552.36</v>
      </c>
      <c r="Z7" s="29">
        <v>3062.82</v>
      </c>
    </row>
    <row r="8" spans="1:30" ht="15.75" thickBot="1" x14ac:dyDescent="0.3">
      <c r="A8" s="30"/>
      <c r="B8" s="14"/>
      <c r="M8" s="16" t="s">
        <v>78</v>
      </c>
      <c r="O8" s="15" t="s">
        <v>110</v>
      </c>
      <c r="Q8" s="21" t="s">
        <v>78</v>
      </c>
      <c r="R8" s="22">
        <v>853.68999999999994</v>
      </c>
      <c r="S8" s="22">
        <v>1024.4199999999998</v>
      </c>
      <c r="T8" s="22">
        <v>1195.1499999999999</v>
      </c>
      <c r="U8" s="22">
        <v>1365.8899999999999</v>
      </c>
      <c r="V8" s="22">
        <v>1536.6200000000001</v>
      </c>
      <c r="W8" s="22">
        <v>1878.09</v>
      </c>
      <c r="X8" s="22">
        <v>2219.5500000000002</v>
      </c>
      <c r="Y8" s="22">
        <v>2561.04</v>
      </c>
      <c r="Z8" s="23">
        <v>3073.2400000000002</v>
      </c>
    </row>
    <row r="9" spans="1:30" ht="15.75" thickBot="1" x14ac:dyDescent="0.3">
      <c r="A9" s="31" t="s">
        <v>119</v>
      </c>
      <c r="B9" s="14"/>
      <c r="E9" s="85" t="s">
        <v>5</v>
      </c>
      <c r="M9" s="16" t="s">
        <v>79</v>
      </c>
      <c r="O9" s="15" t="s">
        <v>111</v>
      </c>
      <c r="Q9" s="21" t="s">
        <v>79</v>
      </c>
      <c r="R9" s="22">
        <v>856.47</v>
      </c>
      <c r="S9" s="22">
        <v>1027.76</v>
      </c>
      <c r="T9" s="22">
        <v>1199.05</v>
      </c>
      <c r="U9" s="22">
        <v>1370.34</v>
      </c>
      <c r="V9" s="22">
        <v>1541.63</v>
      </c>
      <c r="W9" s="22">
        <v>1884.21</v>
      </c>
      <c r="X9" s="22">
        <v>2226.79</v>
      </c>
      <c r="Y9" s="22">
        <v>2569.39</v>
      </c>
      <c r="Z9" s="23">
        <v>3083.26</v>
      </c>
    </row>
    <row r="10" spans="1:30" ht="15.75" thickBot="1" x14ac:dyDescent="0.3">
      <c r="M10" s="16" t="s">
        <v>80</v>
      </c>
      <c r="Q10" s="21" t="s">
        <v>80</v>
      </c>
      <c r="R10" s="22">
        <v>864.43999999999994</v>
      </c>
      <c r="S10" s="22">
        <v>1037.32</v>
      </c>
      <c r="T10" s="22">
        <v>1210.1999999999998</v>
      </c>
      <c r="U10" s="22">
        <v>1383.09</v>
      </c>
      <c r="V10" s="22">
        <v>1555.97</v>
      </c>
      <c r="W10" s="22">
        <v>1901.74</v>
      </c>
      <c r="X10" s="22">
        <v>2247.5</v>
      </c>
      <c r="Y10" s="22">
        <v>2593.29</v>
      </c>
      <c r="Z10" s="23">
        <v>3111.94</v>
      </c>
    </row>
    <row r="11" spans="1:30" ht="15.75" thickBot="1" x14ac:dyDescent="0.3">
      <c r="D11" s="101" t="str">
        <f>IF(E9="drop down list","-",IF(E9="NO","You do not need to complete the rest of this form","Please continue completing this form as you may be affected by the changes"))</f>
        <v>-</v>
      </c>
      <c r="E11" s="102"/>
      <c r="F11" s="103"/>
      <c r="M11" s="16" t="s">
        <v>81</v>
      </c>
      <c r="Q11" s="21" t="s">
        <v>81</v>
      </c>
      <c r="R11" s="22">
        <v>857.34</v>
      </c>
      <c r="S11" s="22">
        <v>1028.8</v>
      </c>
      <c r="T11" s="22">
        <v>1200.26</v>
      </c>
      <c r="U11" s="22">
        <v>1371.7299999999998</v>
      </c>
      <c r="V11" s="22">
        <v>1543.19</v>
      </c>
      <c r="W11" s="22">
        <v>1886.12</v>
      </c>
      <c r="X11" s="22">
        <v>2229.04</v>
      </c>
      <c r="Y11" s="22">
        <v>2571.9899999999998</v>
      </c>
      <c r="Z11" s="23">
        <v>3086.38</v>
      </c>
    </row>
    <row r="12" spans="1:30" ht="15.75" thickBot="1" x14ac:dyDescent="0.3">
      <c r="M12" s="16" t="s">
        <v>82</v>
      </c>
      <c r="Q12" s="21" t="s">
        <v>82</v>
      </c>
      <c r="R12" s="22">
        <v>878.98</v>
      </c>
      <c r="S12" s="22">
        <v>1054.77</v>
      </c>
      <c r="T12" s="22">
        <v>1230.57</v>
      </c>
      <c r="U12" s="22">
        <v>1406.36</v>
      </c>
      <c r="V12" s="22">
        <v>1582.15</v>
      </c>
      <c r="W12" s="22">
        <v>1933.73</v>
      </c>
      <c r="X12" s="22">
        <v>2285.3200000000002</v>
      </c>
      <c r="Y12" s="22">
        <v>2636.92</v>
      </c>
      <c r="Z12" s="23">
        <v>3164.3</v>
      </c>
    </row>
    <row r="13" spans="1:30" ht="15.75" thickBot="1" x14ac:dyDescent="0.3">
      <c r="A13" s="31" t="s">
        <v>6</v>
      </c>
      <c r="B13" s="14"/>
      <c r="C13" s="14"/>
      <c r="D13" s="14"/>
      <c r="E13" s="86"/>
      <c r="M13" s="16" t="s">
        <v>83</v>
      </c>
      <c r="Q13" s="21" t="s">
        <v>83</v>
      </c>
      <c r="R13" s="22">
        <v>848.72</v>
      </c>
      <c r="S13" s="22">
        <v>1018.4599999999999</v>
      </c>
      <c r="T13" s="22">
        <v>1188.1999999999998</v>
      </c>
      <c r="U13" s="22">
        <v>1357.9399999999998</v>
      </c>
      <c r="V13" s="22">
        <v>1527.68</v>
      </c>
      <c r="W13" s="22">
        <v>1867.1599999999999</v>
      </c>
      <c r="X13" s="22">
        <v>2206.64</v>
      </c>
      <c r="Y13" s="22">
        <v>2546.14</v>
      </c>
      <c r="Z13" s="23">
        <v>3055.36</v>
      </c>
    </row>
    <row r="14" spans="1:30" ht="15.75" thickBot="1" x14ac:dyDescent="0.3">
      <c r="M14" s="16" t="s">
        <v>84</v>
      </c>
      <c r="Q14" s="21" t="s">
        <v>84</v>
      </c>
      <c r="R14" s="22">
        <v>867.34</v>
      </c>
      <c r="S14" s="22">
        <v>1040.81</v>
      </c>
      <c r="T14" s="22">
        <v>1214.27</v>
      </c>
      <c r="U14" s="22">
        <v>1387.7399999999998</v>
      </c>
      <c r="V14" s="22">
        <v>1561.2</v>
      </c>
      <c r="W14" s="22">
        <v>1908.1299999999999</v>
      </c>
      <c r="X14" s="22">
        <v>2255.06</v>
      </c>
      <c r="Y14" s="22">
        <v>2602.0099999999998</v>
      </c>
      <c r="Z14" s="23">
        <v>3122.4</v>
      </c>
    </row>
    <row r="15" spans="1:30" ht="15.75" thickBot="1" x14ac:dyDescent="0.3">
      <c r="A15" s="104" t="s">
        <v>55</v>
      </c>
      <c r="B15" s="94"/>
      <c r="C15" s="94"/>
      <c r="D15" s="96"/>
      <c r="E15" s="1" t="str">
        <f>IF(E13="","-",IF(E13&lt;=DATE(1953,4,5),"No","Yes"))</f>
        <v>-</v>
      </c>
      <c r="M15" s="16" t="s">
        <v>85</v>
      </c>
      <c r="Q15" s="21" t="s">
        <v>85</v>
      </c>
      <c r="R15" s="22">
        <v>845.29</v>
      </c>
      <c r="S15" s="22">
        <v>1014.3499999999999</v>
      </c>
      <c r="T15" s="22">
        <v>1183.3999999999999</v>
      </c>
      <c r="U15" s="22">
        <v>1352.4599999999998</v>
      </c>
      <c r="V15" s="22">
        <v>1521.51</v>
      </c>
      <c r="W15" s="22">
        <v>1859.62</v>
      </c>
      <c r="X15" s="22">
        <v>2197.73</v>
      </c>
      <c r="Y15" s="22">
        <v>2535.86</v>
      </c>
      <c r="Z15" s="23">
        <v>3043.02</v>
      </c>
    </row>
    <row r="16" spans="1:30" ht="15.75" thickBot="1" x14ac:dyDescent="0.3">
      <c r="A16" s="32"/>
      <c r="B16" s="33"/>
      <c r="C16" s="33"/>
      <c r="D16" s="34"/>
      <c r="E16" s="7"/>
      <c r="M16" s="16" t="s">
        <v>86</v>
      </c>
      <c r="Q16" s="21" t="s">
        <v>86</v>
      </c>
      <c r="R16" s="22">
        <v>847.43999999999994</v>
      </c>
      <c r="S16" s="22">
        <v>1016.93</v>
      </c>
      <c r="T16" s="22">
        <v>1186.4099999999999</v>
      </c>
      <c r="U16" s="22">
        <v>1355.8999999999999</v>
      </c>
      <c r="V16" s="22">
        <v>1525.38</v>
      </c>
      <c r="W16" s="22">
        <v>1864.35</v>
      </c>
      <c r="X16" s="22">
        <v>2203.3200000000002</v>
      </c>
      <c r="Y16" s="22">
        <v>2542.31</v>
      </c>
      <c r="Z16" s="23">
        <v>3050.76</v>
      </c>
    </row>
    <row r="17" spans="1:26" ht="15.75" thickBot="1" x14ac:dyDescent="0.3">
      <c r="A17" s="32"/>
      <c r="B17" s="33"/>
      <c r="C17" s="33"/>
      <c r="D17" s="107" t="str">
        <f>IF(E15="-","-",IF(E15="no","You are protected from the changes and do not need to complete this form","Please continue completing this form"))</f>
        <v>-</v>
      </c>
      <c r="E17" s="108"/>
      <c r="F17" s="109"/>
      <c r="M17" s="16" t="s">
        <v>87</v>
      </c>
      <c r="Q17" s="21" t="s">
        <v>87</v>
      </c>
      <c r="R17" s="22">
        <v>845.12</v>
      </c>
      <c r="S17" s="22">
        <v>1014.14</v>
      </c>
      <c r="T17" s="22">
        <v>1183.1599999999999</v>
      </c>
      <c r="U17" s="22">
        <v>1352.1799999999998</v>
      </c>
      <c r="V17" s="22">
        <v>1521.2</v>
      </c>
      <c r="W17" s="22">
        <v>1859.24</v>
      </c>
      <c r="X17" s="22">
        <v>2197.2800000000002</v>
      </c>
      <c r="Y17" s="22">
        <v>2535.34</v>
      </c>
      <c r="Z17" s="23">
        <v>3042.4</v>
      </c>
    </row>
    <row r="18" spans="1:26" ht="15.75" thickBot="1" x14ac:dyDescent="0.3">
      <c r="M18" s="16" t="s">
        <v>88</v>
      </c>
      <c r="Q18" s="21" t="s">
        <v>88</v>
      </c>
      <c r="R18" s="22">
        <v>841.93999999999994</v>
      </c>
      <c r="S18" s="22">
        <v>1010.3299999999999</v>
      </c>
      <c r="T18" s="22">
        <v>1178.7099999999998</v>
      </c>
      <c r="U18" s="22">
        <v>1347.1</v>
      </c>
      <c r="V18" s="22">
        <v>1515.48</v>
      </c>
      <c r="W18" s="22">
        <v>1852.25</v>
      </c>
      <c r="X18" s="22">
        <v>2189.02</v>
      </c>
      <c r="Y18" s="22">
        <v>2525.81</v>
      </c>
      <c r="Z18" s="23">
        <v>3030.96</v>
      </c>
    </row>
    <row r="19" spans="1:26" ht="15.75" thickBot="1" x14ac:dyDescent="0.3">
      <c r="A19" s="93" t="s">
        <v>160</v>
      </c>
      <c r="B19" s="95"/>
      <c r="C19" s="33"/>
      <c r="D19" s="105" t="s">
        <v>7</v>
      </c>
      <c r="E19" s="106"/>
      <c r="F19" s="87" t="s">
        <v>5</v>
      </c>
      <c r="M19" s="16" t="s">
        <v>89</v>
      </c>
      <c r="Q19" s="21" t="s">
        <v>89</v>
      </c>
      <c r="R19" s="22">
        <v>844.88</v>
      </c>
      <c r="S19" s="22">
        <v>1013.8499999999999</v>
      </c>
      <c r="T19" s="22">
        <v>1182.82</v>
      </c>
      <c r="U19" s="22">
        <v>1351.7899999999997</v>
      </c>
      <c r="V19" s="22">
        <v>1520.76</v>
      </c>
      <c r="W19" s="22">
        <v>1858.7</v>
      </c>
      <c r="X19" s="22">
        <v>2196.64</v>
      </c>
      <c r="Y19" s="22">
        <v>2534.61</v>
      </c>
      <c r="Z19" s="23">
        <v>3041.52</v>
      </c>
    </row>
    <row r="20" spans="1:26" ht="15.75" thickBot="1" x14ac:dyDescent="0.3">
      <c r="A20" s="93" t="s">
        <v>161</v>
      </c>
      <c r="B20" s="95"/>
      <c r="D20" s="97" t="s">
        <v>9</v>
      </c>
      <c r="E20" s="98"/>
      <c r="F20" s="88" t="s">
        <v>5</v>
      </c>
      <c r="M20" s="16" t="s">
        <v>90</v>
      </c>
      <c r="Q20" s="21" t="s">
        <v>90</v>
      </c>
      <c r="R20" s="22">
        <v>844.13</v>
      </c>
      <c r="S20" s="22">
        <v>1012.9499999999999</v>
      </c>
      <c r="T20" s="22">
        <v>1181.77</v>
      </c>
      <c r="U20" s="22">
        <v>1350.59</v>
      </c>
      <c r="V20" s="22">
        <v>1519.41</v>
      </c>
      <c r="W20" s="22">
        <v>1857.05</v>
      </c>
      <c r="X20" s="22">
        <v>2194.69</v>
      </c>
      <c r="Y20" s="22">
        <v>2532.36</v>
      </c>
      <c r="Z20" s="23">
        <v>3038.82</v>
      </c>
    </row>
    <row r="21" spans="1:26" ht="15.75" thickBot="1" x14ac:dyDescent="0.3">
      <c r="A21" s="93" t="s">
        <v>8</v>
      </c>
      <c r="B21" s="95"/>
      <c r="C21" s="96"/>
      <c r="D21" s="97" t="s">
        <v>21</v>
      </c>
      <c r="E21" s="98"/>
      <c r="F21" s="88" t="s">
        <v>5</v>
      </c>
      <c r="M21" s="16" t="s">
        <v>91</v>
      </c>
      <c r="Q21" s="21" t="s">
        <v>91</v>
      </c>
      <c r="R21" s="22">
        <v>845.31</v>
      </c>
      <c r="S21" s="22">
        <v>1014.3699999999999</v>
      </c>
      <c r="T21" s="22">
        <v>1183.4299999999998</v>
      </c>
      <c r="U21" s="22">
        <v>1352.4899999999998</v>
      </c>
      <c r="V21" s="22">
        <v>1521.55</v>
      </c>
      <c r="W21" s="22">
        <v>1859.6699999999998</v>
      </c>
      <c r="X21" s="22">
        <v>2197.79</v>
      </c>
      <c r="Y21" s="22">
        <v>2535.92</v>
      </c>
      <c r="Z21" s="23">
        <v>3043.1</v>
      </c>
    </row>
    <row r="22" spans="1:26" ht="15.75" thickBot="1" x14ac:dyDescent="0.3">
      <c r="A22" s="35"/>
      <c r="B22" s="33"/>
      <c r="C22" s="33"/>
      <c r="D22" s="97" t="s">
        <v>10</v>
      </c>
      <c r="E22" s="98"/>
      <c r="F22" s="88" t="s">
        <v>5</v>
      </c>
      <c r="M22" s="16" t="s">
        <v>92</v>
      </c>
      <c r="Q22" s="21" t="s">
        <v>92</v>
      </c>
      <c r="R22" s="22">
        <v>846.57999999999993</v>
      </c>
      <c r="S22" s="22">
        <v>1015.89</v>
      </c>
      <c r="T22" s="22">
        <v>1185.2099999999998</v>
      </c>
      <c r="U22" s="22">
        <v>1354.5199999999998</v>
      </c>
      <c r="V22" s="22">
        <v>1523.83</v>
      </c>
      <c r="W22" s="22">
        <v>1862.45</v>
      </c>
      <c r="X22" s="22">
        <v>2201.08</v>
      </c>
      <c r="Y22" s="22">
        <v>2539.7199999999998</v>
      </c>
      <c r="Z22" s="23">
        <v>3047.66</v>
      </c>
    </row>
    <row r="23" spans="1:26" ht="15.75" thickBot="1" x14ac:dyDescent="0.3">
      <c r="A23" s="35"/>
      <c r="B23" s="33"/>
      <c r="C23" s="33"/>
      <c r="D23" s="97" t="s">
        <v>11</v>
      </c>
      <c r="E23" s="98"/>
      <c r="F23" s="88" t="s">
        <v>5</v>
      </c>
      <c r="M23" s="16" t="s">
        <v>93</v>
      </c>
      <c r="Q23" s="21" t="s">
        <v>93</v>
      </c>
      <c r="R23" s="22">
        <v>868.09</v>
      </c>
      <c r="S23" s="22">
        <v>1041.7</v>
      </c>
      <c r="T23" s="22">
        <v>1215.31</v>
      </c>
      <c r="U23" s="22">
        <v>1388.9299999999998</v>
      </c>
      <c r="V23" s="22">
        <v>1562.54</v>
      </c>
      <c r="W23" s="22">
        <v>1909.77</v>
      </c>
      <c r="X23" s="22">
        <v>2256.9900000000002</v>
      </c>
      <c r="Y23" s="22">
        <v>2604.2399999999998</v>
      </c>
      <c r="Z23" s="23">
        <v>3125.08</v>
      </c>
    </row>
    <row r="24" spans="1:26" ht="15.75" thickBot="1" x14ac:dyDescent="0.3">
      <c r="A24" s="35"/>
      <c r="B24" s="33"/>
      <c r="C24" s="33"/>
      <c r="D24" s="97" t="s">
        <v>12</v>
      </c>
      <c r="E24" s="98"/>
      <c r="F24" s="88" t="s">
        <v>5</v>
      </c>
      <c r="M24" s="16" t="s">
        <v>94</v>
      </c>
      <c r="Q24" s="21" t="s">
        <v>94</v>
      </c>
      <c r="R24" s="22">
        <v>884.93</v>
      </c>
      <c r="S24" s="22">
        <v>1061.9099999999999</v>
      </c>
      <c r="T24" s="22">
        <v>1238.8899999999999</v>
      </c>
      <c r="U24" s="22">
        <v>1415.87</v>
      </c>
      <c r="V24" s="22">
        <v>1592.85</v>
      </c>
      <c r="W24" s="22">
        <v>1946.81</v>
      </c>
      <c r="X24" s="22">
        <v>2300.77</v>
      </c>
      <c r="Y24" s="22">
        <v>2654.7599999999998</v>
      </c>
      <c r="Z24" s="23">
        <v>3185.7</v>
      </c>
    </row>
    <row r="25" spans="1:26" ht="15.75" thickBot="1" x14ac:dyDescent="0.3">
      <c r="A25" s="35"/>
      <c r="B25" s="33"/>
      <c r="C25" s="33"/>
      <c r="D25" s="97" t="s">
        <v>13</v>
      </c>
      <c r="E25" s="98"/>
      <c r="F25" s="88" t="s">
        <v>5</v>
      </c>
      <c r="M25" s="16" t="s">
        <v>95</v>
      </c>
      <c r="Q25" s="21" t="s">
        <v>95</v>
      </c>
      <c r="R25" s="22">
        <v>857.51</v>
      </c>
      <c r="S25" s="22">
        <v>1029.01</v>
      </c>
      <c r="T25" s="22">
        <v>1200.5</v>
      </c>
      <c r="U25" s="22">
        <v>1371.9999999999998</v>
      </c>
      <c r="V25" s="22">
        <v>1543.5</v>
      </c>
      <c r="W25" s="22">
        <v>1886.5</v>
      </c>
      <c r="X25" s="22">
        <v>2229.4900000000002</v>
      </c>
      <c r="Y25" s="22">
        <v>2572.5099999999998</v>
      </c>
      <c r="Z25" s="23">
        <v>3087</v>
      </c>
    </row>
    <row r="26" spans="1:26" ht="15.75" thickBot="1" x14ac:dyDescent="0.3">
      <c r="A26" s="35"/>
      <c r="B26" s="33"/>
      <c r="C26" s="33"/>
      <c r="D26" s="97" t="s">
        <v>14</v>
      </c>
      <c r="E26" s="98"/>
      <c r="F26" s="88" t="s">
        <v>5</v>
      </c>
      <c r="M26" s="16" t="s">
        <v>96</v>
      </c>
      <c r="Q26" s="21" t="s">
        <v>96</v>
      </c>
      <c r="R26" s="22">
        <v>854.38</v>
      </c>
      <c r="S26" s="22">
        <v>1025.25</v>
      </c>
      <c r="T26" s="22">
        <v>1196.1199999999999</v>
      </c>
      <c r="U26" s="22">
        <v>1366.9899999999998</v>
      </c>
      <c r="V26" s="22">
        <v>1537.8600000000001</v>
      </c>
      <c r="W26" s="22">
        <v>1879.6</v>
      </c>
      <c r="X26" s="22">
        <v>2221.34</v>
      </c>
      <c r="Y26" s="22">
        <v>2563.11</v>
      </c>
      <c r="Z26" s="23">
        <v>3075.7200000000003</v>
      </c>
    </row>
    <row r="27" spans="1:26" ht="15.75" thickBot="1" x14ac:dyDescent="0.3">
      <c r="A27" s="35"/>
      <c r="B27" s="33"/>
      <c r="C27" s="33"/>
      <c r="D27" s="97" t="s">
        <v>15</v>
      </c>
      <c r="E27" s="98"/>
      <c r="F27" s="88" t="s">
        <v>5</v>
      </c>
      <c r="M27" s="16" t="s">
        <v>97</v>
      </c>
      <c r="Q27" s="21" t="s">
        <v>97</v>
      </c>
      <c r="R27" s="22">
        <v>842.6</v>
      </c>
      <c r="S27" s="22">
        <v>1011.1199999999999</v>
      </c>
      <c r="T27" s="22">
        <v>1179.6399999999999</v>
      </c>
      <c r="U27" s="22">
        <v>1348.1499999999999</v>
      </c>
      <c r="V27" s="22">
        <v>1516.67</v>
      </c>
      <c r="W27" s="22">
        <v>1853.7</v>
      </c>
      <c r="X27" s="22">
        <v>2190.7400000000002</v>
      </c>
      <c r="Y27" s="22">
        <v>2527.79</v>
      </c>
      <c r="Z27" s="23">
        <v>3033.34</v>
      </c>
    </row>
    <row r="28" spans="1:26" ht="15.75" thickBot="1" x14ac:dyDescent="0.3">
      <c r="A28" s="35"/>
      <c r="B28" s="33"/>
      <c r="C28" s="33"/>
      <c r="D28" s="97" t="s">
        <v>16</v>
      </c>
      <c r="E28" s="98"/>
      <c r="F28" s="88" t="s">
        <v>5</v>
      </c>
      <c r="M28" s="16" t="s">
        <v>98</v>
      </c>
      <c r="Q28" s="21" t="s">
        <v>98</v>
      </c>
      <c r="R28" s="22">
        <v>861.8</v>
      </c>
      <c r="S28" s="22">
        <v>1034.1599999999999</v>
      </c>
      <c r="T28" s="22">
        <v>1206.52</v>
      </c>
      <c r="U28" s="22">
        <v>1378.87</v>
      </c>
      <c r="V28" s="22">
        <v>1551.23</v>
      </c>
      <c r="W28" s="22">
        <v>1895.9399999999998</v>
      </c>
      <c r="X28" s="22">
        <v>2240.66</v>
      </c>
      <c r="Y28" s="22">
        <v>2585.39</v>
      </c>
      <c r="Z28" s="23">
        <v>3102.46</v>
      </c>
    </row>
    <row r="29" spans="1:26" ht="15.75" thickBot="1" x14ac:dyDescent="0.3">
      <c r="A29" s="35"/>
      <c r="B29" s="33"/>
      <c r="C29" s="33"/>
      <c r="D29" s="97" t="s">
        <v>17</v>
      </c>
      <c r="E29" s="98"/>
      <c r="F29" s="88" t="s">
        <v>5</v>
      </c>
      <c r="M29" s="16" t="s">
        <v>99</v>
      </c>
      <c r="Q29" s="21" t="s">
        <v>99</v>
      </c>
      <c r="R29" s="22">
        <v>859.21</v>
      </c>
      <c r="S29" s="22">
        <v>1031.05</v>
      </c>
      <c r="T29" s="22">
        <v>1202.8799999999999</v>
      </c>
      <c r="U29" s="22">
        <v>1374.7199999999998</v>
      </c>
      <c r="V29" s="22">
        <v>1546.56</v>
      </c>
      <c r="W29" s="22">
        <v>1890.24</v>
      </c>
      <c r="X29" s="22">
        <v>2233.91</v>
      </c>
      <c r="Y29" s="22">
        <v>2577.61</v>
      </c>
      <c r="Z29" s="23">
        <v>3093.12</v>
      </c>
    </row>
    <row r="30" spans="1:26" ht="15.75" thickBot="1" x14ac:dyDescent="0.3">
      <c r="A30" s="35"/>
      <c r="B30" s="33"/>
      <c r="C30" s="33"/>
      <c r="D30" s="97" t="s">
        <v>18</v>
      </c>
      <c r="E30" s="98"/>
      <c r="F30" s="88" t="s">
        <v>5</v>
      </c>
      <c r="M30" s="16" t="s">
        <v>100</v>
      </c>
      <c r="Q30" s="21" t="s">
        <v>100</v>
      </c>
      <c r="R30" s="22">
        <v>886.64</v>
      </c>
      <c r="S30" s="22">
        <v>1063.97</v>
      </c>
      <c r="T30" s="22">
        <v>1241.29</v>
      </c>
      <c r="U30" s="22">
        <v>1418.62</v>
      </c>
      <c r="V30" s="22">
        <v>1595.94</v>
      </c>
      <c r="W30" s="22">
        <v>1950.59</v>
      </c>
      <c r="X30" s="22">
        <v>2305.2400000000002</v>
      </c>
      <c r="Y30" s="22">
        <v>2659.91</v>
      </c>
      <c r="Z30" s="23">
        <v>3191.88</v>
      </c>
    </row>
    <row r="31" spans="1:26" ht="15.75" thickBot="1" x14ac:dyDescent="0.3">
      <c r="A31" s="35"/>
      <c r="B31" s="33"/>
      <c r="C31" s="33"/>
      <c r="D31" s="97" t="s">
        <v>19</v>
      </c>
      <c r="E31" s="98"/>
      <c r="F31" s="88" t="s">
        <v>5</v>
      </c>
      <c r="M31" s="16" t="s">
        <v>101</v>
      </c>
      <c r="Q31" s="21" t="s">
        <v>101</v>
      </c>
      <c r="R31" s="22">
        <v>854.27</v>
      </c>
      <c r="S31" s="22">
        <v>1025.1199999999999</v>
      </c>
      <c r="T31" s="22">
        <v>1195.9699999999998</v>
      </c>
      <c r="U31" s="22">
        <v>1366.82</v>
      </c>
      <c r="V31" s="22">
        <v>1537.67</v>
      </c>
      <c r="W31" s="22">
        <v>1879.37</v>
      </c>
      <c r="X31" s="22">
        <v>2221.0700000000002</v>
      </c>
      <c r="Y31" s="22">
        <v>2562.79</v>
      </c>
      <c r="Z31" s="23">
        <v>3075.34</v>
      </c>
    </row>
    <row r="32" spans="1:26" s="36" customFormat="1" ht="15.75" thickBot="1" x14ac:dyDescent="0.3">
      <c r="A32" s="35"/>
      <c r="B32" s="33"/>
      <c r="C32" s="33"/>
      <c r="D32" s="99" t="s">
        <v>20</v>
      </c>
      <c r="E32" s="100"/>
      <c r="F32" s="89" t="s">
        <v>5</v>
      </c>
      <c r="M32" s="16" t="s">
        <v>102</v>
      </c>
      <c r="Q32" s="21" t="s">
        <v>102</v>
      </c>
      <c r="R32" s="22">
        <v>858.74</v>
      </c>
      <c r="S32" s="22">
        <v>1030.48</v>
      </c>
      <c r="T32" s="22">
        <v>1202.2199999999998</v>
      </c>
      <c r="U32" s="22">
        <v>1373.9699999999998</v>
      </c>
      <c r="V32" s="22">
        <v>1545.71</v>
      </c>
      <c r="W32" s="22">
        <v>1889.2</v>
      </c>
      <c r="X32" s="22">
        <v>2232.6800000000003</v>
      </c>
      <c r="Y32" s="22">
        <v>2576.19</v>
      </c>
      <c r="Z32" s="23">
        <v>3091.42</v>
      </c>
    </row>
    <row r="33" spans="1:26" ht="15.75" thickBot="1" x14ac:dyDescent="0.3">
      <c r="A33" s="35"/>
      <c r="B33" s="33"/>
      <c r="C33" s="33"/>
      <c r="D33" s="34"/>
      <c r="E33" s="37"/>
      <c r="F33" s="38"/>
      <c r="M33" s="16" t="s">
        <v>103</v>
      </c>
      <c r="Q33" s="21" t="s">
        <v>103</v>
      </c>
      <c r="R33" s="22">
        <v>843.05</v>
      </c>
      <c r="S33" s="22">
        <v>1011.65</v>
      </c>
      <c r="T33" s="22">
        <v>1180.26</v>
      </c>
      <c r="U33" s="22">
        <v>1348.86</v>
      </c>
      <c r="V33" s="22">
        <v>1517.47</v>
      </c>
      <c r="W33" s="22">
        <v>1854.6799999999998</v>
      </c>
      <c r="X33" s="22">
        <v>2191.89</v>
      </c>
      <c r="Y33" s="22">
        <v>2529.12</v>
      </c>
      <c r="Z33" s="23">
        <v>3034.94</v>
      </c>
    </row>
    <row r="34" spans="1:26" ht="15.75" thickBot="1" x14ac:dyDescent="0.3">
      <c r="A34" s="31" t="s">
        <v>29</v>
      </c>
      <c r="B34" s="14"/>
      <c r="C34" s="14"/>
      <c r="D34" s="14"/>
      <c r="E34" s="90"/>
      <c r="F34" s="39"/>
      <c r="M34" s="16" t="s">
        <v>104</v>
      </c>
      <c r="Q34" s="21" t="s">
        <v>104</v>
      </c>
      <c r="R34" s="22">
        <v>870.63</v>
      </c>
      <c r="S34" s="22">
        <v>1044.75</v>
      </c>
      <c r="T34" s="22">
        <v>1218.8699999999999</v>
      </c>
      <c r="U34" s="22">
        <v>1392.9899999999998</v>
      </c>
      <c r="V34" s="22">
        <v>1567.1100000000001</v>
      </c>
      <c r="W34" s="22">
        <v>1915.35</v>
      </c>
      <c r="X34" s="22">
        <v>2263.59</v>
      </c>
      <c r="Y34" s="22">
        <v>2611.86</v>
      </c>
      <c r="Z34" s="23">
        <v>3134.2200000000003</v>
      </c>
    </row>
    <row r="35" spans="1:26" x14ac:dyDescent="0.25">
      <c r="A35" s="35"/>
      <c r="B35" s="33"/>
      <c r="C35" s="33"/>
      <c r="D35" s="34"/>
      <c r="E35" s="37"/>
      <c r="F35" s="38"/>
    </row>
    <row r="36" spans="1:26" ht="15.75" thickBot="1" x14ac:dyDescent="0.3">
      <c r="A36" s="93" t="s">
        <v>116</v>
      </c>
      <c r="B36" s="93"/>
      <c r="C36" s="93"/>
      <c r="D36" s="41"/>
      <c r="E36" s="91" t="s">
        <v>5</v>
      </c>
    </row>
    <row r="37" spans="1:26" x14ac:dyDescent="0.25">
      <c r="A37" s="93" t="s">
        <v>125</v>
      </c>
      <c r="B37" s="94"/>
      <c r="C37" s="94"/>
      <c r="D37" s="34"/>
      <c r="E37" s="37"/>
      <c r="F37" s="38"/>
    </row>
    <row r="38" spans="1:26" x14ac:dyDescent="0.25">
      <c r="A38" s="35"/>
      <c r="B38" s="33"/>
      <c r="C38" s="33"/>
      <c r="D38" s="34"/>
      <c r="E38" s="37"/>
      <c r="F38" s="38"/>
      <c r="J38" s="15" t="s">
        <v>132</v>
      </c>
    </row>
    <row r="39" spans="1:26" ht="15.75" thickBot="1" x14ac:dyDescent="0.3">
      <c r="A39" s="31" t="s">
        <v>22</v>
      </c>
      <c r="B39" s="14"/>
      <c r="C39" s="14"/>
      <c r="D39" s="14"/>
      <c r="E39" s="85" t="s">
        <v>5</v>
      </c>
      <c r="F39" s="14"/>
      <c r="J39" s="15" t="str">
        <f>IF(AND((E9="Yes"),(E15="Yes"),NOT(E39="Drop Down List"),NOT(E41="Drop Down List"),NOT(E152="Drop Down List")),"Yes","-")</f>
        <v>-</v>
      </c>
    </row>
    <row r="40" spans="1:26" s="36" customFormat="1" x14ac:dyDescent="0.25">
      <c r="A40" s="31"/>
      <c r="B40" s="14"/>
      <c r="C40" s="14"/>
      <c r="D40" s="14"/>
      <c r="E40" s="42"/>
      <c r="F40" s="14"/>
      <c r="J40" s="15" t="s">
        <v>134</v>
      </c>
      <c r="Q40" s="43"/>
      <c r="R40" s="43"/>
      <c r="S40" s="43"/>
      <c r="T40" s="43"/>
      <c r="U40" s="43"/>
      <c r="V40" s="43"/>
      <c r="W40" s="43"/>
      <c r="X40" s="43"/>
      <c r="Y40" s="43"/>
      <c r="Z40" s="43"/>
    </row>
    <row r="41" spans="1:26" s="36" customFormat="1" ht="15.75" thickBot="1" x14ac:dyDescent="0.3">
      <c r="A41" s="31" t="s">
        <v>23</v>
      </c>
      <c r="B41" s="14"/>
      <c r="C41" s="14"/>
      <c r="D41" s="14"/>
      <c r="E41" s="85" t="s">
        <v>5</v>
      </c>
      <c r="F41" s="14"/>
      <c r="J41" s="15" t="str">
        <f>IF(E45="Yes","Yes","No")</f>
        <v>No</v>
      </c>
      <c r="Q41" s="43"/>
      <c r="R41" s="43"/>
      <c r="S41" s="43"/>
      <c r="T41" s="43"/>
      <c r="U41" s="43"/>
      <c r="V41" s="43"/>
      <c r="W41" s="43"/>
      <c r="X41" s="43"/>
      <c r="Y41" s="43"/>
      <c r="Z41" s="43"/>
    </row>
    <row r="42" spans="1:26" s="36" customFormat="1" x14ac:dyDescent="0.25">
      <c r="A42" s="31"/>
      <c r="B42" s="14"/>
      <c r="C42" s="14"/>
      <c r="D42" s="14"/>
      <c r="E42" s="44"/>
      <c r="F42" s="14"/>
      <c r="J42" s="36" t="s">
        <v>133</v>
      </c>
      <c r="Q42" s="43"/>
      <c r="R42" s="43"/>
      <c r="S42" s="43"/>
      <c r="T42" s="43"/>
      <c r="U42" s="43"/>
      <c r="V42" s="43"/>
      <c r="W42" s="43"/>
      <c r="X42" s="43"/>
      <c r="Y42" s="43"/>
      <c r="Z42" s="43"/>
    </row>
    <row r="43" spans="1:26" s="36" customFormat="1" ht="15.75" thickBot="1" x14ac:dyDescent="0.3">
      <c r="A43" s="31" t="s">
        <v>24</v>
      </c>
      <c r="B43" s="14"/>
      <c r="C43" s="14"/>
      <c r="D43" s="14"/>
      <c r="E43" s="2" t="str">
        <f>IF(E39="drop down list","-",IF(E41="drop down list","-",INDEX($S$2:$Z$34,MATCH(E39,$Q$2:$Q$34,0),MATCH(E41,$S$1:$Z$1,0))))</f>
        <v>-</v>
      </c>
      <c r="F43" s="45"/>
      <c r="J43" s="36" t="str">
        <f>IF(J39="Yes",INDEX($S$2:$Z$34,MATCH(E39,$Q$2:$Q$34,0),MATCH(E41,$S$1:$Z$1,0)),"-")</f>
        <v>-</v>
      </c>
      <c r="Q43" s="43"/>
      <c r="R43" s="43"/>
      <c r="S43" s="43"/>
      <c r="T43" s="43"/>
      <c r="U43" s="43"/>
      <c r="V43" s="43"/>
      <c r="W43" s="43"/>
      <c r="X43" s="43"/>
      <c r="Y43" s="43"/>
      <c r="Z43" s="43"/>
    </row>
    <row r="44" spans="1:26" s="36" customFormat="1" x14ac:dyDescent="0.25">
      <c r="A44" s="31"/>
      <c r="B44" s="14"/>
      <c r="C44" s="14"/>
      <c r="D44" s="14"/>
      <c r="E44" s="14"/>
      <c r="F44" s="46"/>
      <c r="J44" s="36" t="s">
        <v>135</v>
      </c>
      <c r="Q44" s="43"/>
      <c r="R44" s="43"/>
      <c r="S44" s="43"/>
      <c r="T44" s="43"/>
      <c r="U44" s="43"/>
      <c r="V44" s="43"/>
      <c r="W44" s="43"/>
      <c r="X44" s="43"/>
      <c r="Y44" s="43"/>
      <c r="Z44" s="43"/>
    </row>
    <row r="45" spans="1:26" s="36" customFormat="1" ht="15.75" thickBot="1" x14ac:dyDescent="0.3">
      <c r="A45" s="31" t="s">
        <v>25</v>
      </c>
      <c r="B45" s="14"/>
      <c r="C45" s="14"/>
      <c r="D45" s="14"/>
      <c r="E45" s="85" t="s">
        <v>5</v>
      </c>
      <c r="F45" s="47"/>
      <c r="J45" s="36" t="str">
        <f>IF(J39="Yes",INDEX($S$2:$Z$34,MATCH(E39,$Q$2:$Q$34,0),MATCH(E152,$S$1:$Z$1,0)),"-")</f>
        <v>-</v>
      </c>
      <c r="Q45" s="43"/>
      <c r="R45" s="43"/>
      <c r="S45" s="43"/>
      <c r="T45" s="43"/>
      <c r="U45" s="43"/>
      <c r="V45" s="43"/>
      <c r="W45" s="43"/>
      <c r="X45" s="43"/>
      <c r="Y45" s="43"/>
      <c r="Z45" s="43"/>
    </row>
    <row r="46" spans="1:26" s="36" customFormat="1" x14ac:dyDescent="0.25">
      <c r="A46" s="31"/>
      <c r="B46" s="14"/>
      <c r="C46" s="14"/>
      <c r="D46" s="14"/>
      <c r="E46" s="14"/>
      <c r="F46" s="48"/>
      <c r="J46" s="36" t="s">
        <v>136</v>
      </c>
      <c r="Q46" s="43"/>
      <c r="R46" s="43"/>
      <c r="S46" s="43"/>
      <c r="T46" s="43"/>
      <c r="U46" s="43"/>
      <c r="V46" s="43"/>
      <c r="W46" s="43"/>
      <c r="X46" s="43"/>
      <c r="Y46" s="43"/>
      <c r="Z46" s="43"/>
    </row>
    <row r="47" spans="1:26" s="36" customFormat="1" ht="15.75" thickBot="1" x14ac:dyDescent="0.3">
      <c r="A47" s="31" t="s">
        <v>26</v>
      </c>
      <c r="B47" s="14"/>
      <c r="C47" s="14"/>
      <c r="D47" s="14"/>
      <c r="E47" s="2" t="str">
        <f ca="1">IF(E43="-","-",IF(E45="yes",OFFSET(INDEX($S$2:$Z$34,MATCH(E39,$Q$2:$Q$34,0),MATCH(E41,$S$1:$Z$1,0)),0,-1),E43))</f>
        <v>-</v>
      </c>
      <c r="F47" s="49"/>
      <c r="J47" s="36" t="str">
        <f ca="1">IF(AND(J39="Yes",J41="Yes"),OFFSET(INDEX($S$2:$Z$34,MATCH(E39,$Q$2:$Q$34,0),MATCH(E41,$S$1:$Z$1,0)),0,-1),"-")</f>
        <v>-</v>
      </c>
      <c r="Q47" s="43"/>
      <c r="R47" s="43"/>
      <c r="S47" s="43"/>
      <c r="T47" s="43"/>
      <c r="U47" s="43"/>
      <c r="V47" s="43"/>
      <c r="W47" s="43"/>
      <c r="X47" s="43"/>
      <c r="Y47" s="43"/>
      <c r="Z47" s="43"/>
    </row>
    <row r="48" spans="1:26" s="36" customFormat="1" x14ac:dyDescent="0.25">
      <c r="A48" s="31"/>
      <c r="B48" s="14"/>
      <c r="C48" s="14"/>
      <c r="D48" s="14"/>
      <c r="E48" s="14"/>
      <c r="F48" s="4"/>
      <c r="J48" s="36" t="s">
        <v>137</v>
      </c>
      <c r="Q48" s="43"/>
      <c r="R48" s="43"/>
      <c r="S48" s="43"/>
      <c r="T48" s="43"/>
      <c r="U48" s="43"/>
      <c r="V48" s="43"/>
      <c r="W48" s="43"/>
      <c r="X48" s="43"/>
      <c r="Y48" s="43"/>
      <c r="Z48" s="43"/>
    </row>
    <row r="49" spans="1:26" s="36" customFormat="1" ht="15.75" thickBot="1" x14ac:dyDescent="0.3">
      <c r="A49" s="31" t="s">
        <v>27</v>
      </c>
      <c r="B49" s="14"/>
      <c r="C49" s="14"/>
      <c r="D49" s="14"/>
      <c r="E49" s="85" t="s">
        <v>5</v>
      </c>
      <c r="F49" s="50" t="s">
        <v>156</v>
      </c>
      <c r="J49" s="36" t="str">
        <f>IF(J39="Yes",IF(J41="Yes",IF(J47&gt;J45,J47-J45,"-"),IF(J43&gt;J45,J43-J45,"-")),"-")</f>
        <v>-</v>
      </c>
      <c r="Q49" s="43"/>
      <c r="R49" s="43"/>
      <c r="S49" s="43"/>
      <c r="T49" s="43"/>
      <c r="U49" s="43"/>
      <c r="V49" s="43"/>
      <c r="W49" s="43"/>
      <c r="X49" s="43"/>
      <c r="Y49" s="43"/>
      <c r="Z49" s="43"/>
    </row>
    <row r="50" spans="1:26" s="36" customFormat="1" x14ac:dyDescent="0.25">
      <c r="A50" s="31"/>
      <c r="B50" s="14"/>
      <c r="C50" s="14"/>
      <c r="D50" s="14"/>
      <c r="E50" s="14"/>
      <c r="F50" s="50" t="s">
        <v>157</v>
      </c>
      <c r="J50" s="36" t="s">
        <v>138</v>
      </c>
      <c r="Q50" s="43"/>
      <c r="R50" s="43"/>
      <c r="S50" s="43"/>
      <c r="T50" s="43"/>
      <c r="U50" s="43"/>
      <c r="V50" s="43"/>
      <c r="W50" s="43"/>
      <c r="X50" s="43"/>
      <c r="Y50" s="43"/>
      <c r="Z50" s="43"/>
    </row>
    <row r="51" spans="1:26" s="36" customFormat="1" ht="15.75" thickBot="1" x14ac:dyDescent="0.3">
      <c r="A51" s="31" t="s">
        <v>28</v>
      </c>
      <c r="B51" s="14"/>
      <c r="C51" s="14"/>
      <c r="D51" s="14"/>
      <c r="E51" s="2" t="str">
        <f>IF(E43="-","-",IF(E49="yes",ROUND((E47*0.75),2),E47))</f>
        <v>-</v>
      </c>
      <c r="F51" s="14"/>
      <c r="J51" s="36" t="str">
        <f>IF(J49="-","-",IF(E49="Yes",ROUND((J49*0.75),2),J49))</f>
        <v>-</v>
      </c>
      <c r="Q51" s="43"/>
      <c r="R51" s="43"/>
      <c r="S51" s="43"/>
      <c r="T51" s="43"/>
      <c r="U51" s="43"/>
      <c r="V51" s="43"/>
      <c r="W51" s="43"/>
      <c r="X51" s="43"/>
      <c r="Y51" s="43"/>
      <c r="Z51" s="43"/>
    </row>
    <row r="52" spans="1:26" s="36" customFormat="1" x14ac:dyDescent="0.25">
      <c r="A52" s="31"/>
      <c r="B52" s="14"/>
      <c r="C52" s="14"/>
      <c r="D52" s="14"/>
      <c r="E52" s="4"/>
      <c r="F52" s="14"/>
      <c r="Q52" s="43"/>
      <c r="R52" s="43"/>
      <c r="S52" s="43"/>
      <c r="T52" s="43"/>
      <c r="U52" s="43"/>
      <c r="V52" s="43"/>
      <c r="W52" s="43"/>
      <c r="X52" s="43"/>
      <c r="Y52" s="43"/>
      <c r="Z52" s="43"/>
    </row>
    <row r="53" spans="1:26" s="36" customFormat="1" ht="15.75" thickBot="1" x14ac:dyDescent="0.3">
      <c r="A53" s="31" t="s">
        <v>120</v>
      </c>
      <c r="B53" s="14"/>
      <c r="C53" s="14"/>
      <c r="D53" s="14"/>
      <c r="E53" s="90"/>
      <c r="F53" s="14"/>
      <c r="Q53" s="43"/>
      <c r="R53" s="43"/>
      <c r="S53" s="43"/>
      <c r="T53" s="43"/>
      <c r="U53" s="43"/>
      <c r="V53" s="43"/>
      <c r="W53" s="43"/>
      <c r="X53" s="43"/>
      <c r="Y53" s="43"/>
      <c r="Z53" s="43"/>
    </row>
    <row r="54" spans="1:26" s="36" customFormat="1" x14ac:dyDescent="0.25">
      <c r="A54" s="31" t="s">
        <v>39</v>
      </c>
      <c r="B54" s="14"/>
      <c r="C54" s="14"/>
      <c r="D54" s="14"/>
      <c r="E54" s="4"/>
      <c r="F54" s="14"/>
      <c r="Q54" s="43"/>
      <c r="R54" s="43"/>
      <c r="S54" s="43"/>
      <c r="T54" s="43"/>
      <c r="U54" s="43"/>
      <c r="V54" s="43"/>
      <c r="W54" s="43"/>
      <c r="X54" s="43"/>
      <c r="Y54" s="43"/>
      <c r="Z54" s="43"/>
    </row>
    <row r="55" spans="1:26" ht="15.75" thickBot="1" x14ac:dyDescent="0.3">
      <c r="A55" s="51"/>
      <c r="B55" s="52"/>
      <c r="C55" s="52"/>
      <c r="D55" s="52"/>
      <c r="E55" s="3"/>
      <c r="F55" s="52"/>
    </row>
    <row r="56" spans="1:26" x14ac:dyDescent="0.25">
      <c r="A56" s="53"/>
      <c r="B56" s="54"/>
      <c r="C56" s="54"/>
      <c r="D56" s="55"/>
      <c r="E56" s="56"/>
      <c r="F56" s="39"/>
    </row>
    <row r="57" spans="1:26" x14ac:dyDescent="0.25">
      <c r="A57" s="57" t="s">
        <v>30</v>
      </c>
    </row>
    <row r="58" spans="1:26" x14ac:dyDescent="0.25">
      <c r="A58" s="58" t="s">
        <v>139</v>
      </c>
      <c r="G58" s="14"/>
    </row>
    <row r="59" spans="1:26" x14ac:dyDescent="0.25">
      <c r="A59" s="58"/>
      <c r="G59" s="14"/>
    </row>
    <row r="60" spans="1:26" x14ac:dyDescent="0.25">
      <c r="A60" s="31"/>
      <c r="B60" s="59" t="s">
        <v>40</v>
      </c>
      <c r="C60" s="14"/>
      <c r="D60" s="11" t="str">
        <f>IF(E51="-","-",ROUND((E51/366)*7,2))</f>
        <v>-</v>
      </c>
      <c r="E60" s="60"/>
      <c r="F60" s="14"/>
      <c r="G60" s="14"/>
    </row>
    <row r="61" spans="1:26" x14ac:dyDescent="0.25">
      <c r="A61" s="31"/>
      <c r="B61" s="59" t="s">
        <v>41</v>
      </c>
      <c r="C61" s="14"/>
      <c r="D61" s="12">
        <f>E53</f>
        <v>0</v>
      </c>
      <c r="E61" s="60"/>
      <c r="F61" s="61"/>
      <c r="G61" s="14"/>
    </row>
    <row r="62" spans="1:26" x14ac:dyDescent="0.25">
      <c r="A62" s="31"/>
      <c r="B62" s="59" t="s">
        <v>42</v>
      </c>
      <c r="C62" s="14"/>
      <c r="D62" s="12">
        <f>IF(D61=0,0,IF(IF(D60="-","",SUM(D60-D61))&lt;0,"ERROR",IF(D60="-","-",SUM(D60-D61))))</f>
        <v>0</v>
      </c>
      <c r="E62" s="62" t="s">
        <v>43</v>
      </c>
      <c r="F62" s="61"/>
      <c r="G62" s="14"/>
    </row>
    <row r="63" spans="1:26" x14ac:dyDescent="0.25">
      <c r="A63" s="31"/>
      <c r="B63" s="59" t="s">
        <v>44</v>
      </c>
      <c r="C63" s="14"/>
      <c r="D63" s="12">
        <f>IF(D62="ERROR","ERROR",IF(D62="-","-",ROUND(SUM(D62/7)*366,2)))</f>
        <v>0</v>
      </c>
      <c r="E63" s="60" t="s">
        <v>43</v>
      </c>
      <c r="F63" s="14"/>
      <c r="G63" s="14"/>
    </row>
    <row r="64" spans="1:26" x14ac:dyDescent="0.25">
      <c r="A64" s="31"/>
      <c r="B64" s="14"/>
      <c r="C64" s="14"/>
      <c r="D64" s="14"/>
      <c r="E64" s="14"/>
      <c r="F64" s="61"/>
      <c r="G64" s="14"/>
    </row>
    <row r="65" spans="1:7" x14ac:dyDescent="0.25">
      <c r="A65" s="63" t="s">
        <v>126</v>
      </c>
      <c r="C65" s="14"/>
      <c r="D65" s="14"/>
      <c r="E65" s="14"/>
      <c r="F65" s="14"/>
      <c r="G65" s="14"/>
    </row>
    <row r="66" spans="1:7" ht="15.75" thickBot="1" x14ac:dyDescent="0.3">
      <c r="A66" s="31"/>
      <c r="B66" s="14"/>
      <c r="C66" s="14"/>
      <c r="D66" s="14"/>
      <c r="E66" s="14"/>
      <c r="F66" s="14"/>
    </row>
    <row r="67" spans="1:7" ht="15.75" thickBot="1" x14ac:dyDescent="0.3">
      <c r="A67" s="31"/>
      <c r="B67" s="57" t="s">
        <v>51</v>
      </c>
      <c r="C67" s="14"/>
      <c r="D67" s="125" t="str">
        <f>IF(AND((E9="Yes"),(E15="Yes"),NOT(OR((F19="Yes"),(F20="Yes"),(F21="Yes"),(F22="Yes"),(F23="Yes"),(F24="Yes"),(F25="Yes"),(F26="Yes"),(F27="Yes"),(F28="Yes"),(E45="Yes")))),"You would be affected by this change. Please see below","Your entitlement is unlikely to be affected")</f>
        <v>Your entitlement is unlikely to be affected</v>
      </c>
      <c r="E67" s="126"/>
      <c r="F67" s="127"/>
    </row>
    <row r="68" spans="1:7" x14ac:dyDescent="0.25">
      <c r="A68" s="31"/>
      <c r="B68" s="14"/>
      <c r="C68" s="14"/>
      <c r="D68" s="14"/>
      <c r="E68" s="14"/>
      <c r="F68" s="14"/>
    </row>
    <row r="69" spans="1:7" ht="15.75" thickBot="1" x14ac:dyDescent="0.3">
      <c r="A69" s="31"/>
      <c r="C69" s="14"/>
      <c r="D69" s="64" t="s">
        <v>45</v>
      </c>
      <c r="E69" s="92" t="s">
        <v>5</v>
      </c>
      <c r="F69" s="65"/>
    </row>
    <row r="70" spans="1:7" ht="15.75" thickBot="1" x14ac:dyDescent="0.3"/>
    <row r="71" spans="1:7" ht="15.75" thickBot="1" x14ac:dyDescent="0.3">
      <c r="A71" s="31"/>
      <c r="C71" s="14"/>
      <c r="D71" s="64" t="s">
        <v>131</v>
      </c>
      <c r="E71" s="10" t="str">
        <f>IF(D67="Your entitlement is unlikely to be affected","-",IF(E69="DROP DOWN LIST","-",IF(E69="75%",0.05*E51,0.1*E51)))</f>
        <v>-</v>
      </c>
      <c r="F71" s="8" t="s">
        <v>127</v>
      </c>
    </row>
    <row r="72" spans="1:7" ht="15.75" thickBot="1" x14ac:dyDescent="0.3">
      <c r="A72" s="31"/>
      <c r="C72" s="14"/>
      <c r="D72" s="66"/>
      <c r="E72" s="5"/>
      <c r="F72" s="6"/>
    </row>
    <row r="73" spans="1:7" ht="15.75" thickBot="1" x14ac:dyDescent="0.3">
      <c r="A73" s="31"/>
      <c r="C73" s="14"/>
      <c r="D73" s="64" t="s">
        <v>131</v>
      </c>
      <c r="E73" s="9" t="str">
        <f>IF(E71="-","-",(E71/12))</f>
        <v>-</v>
      </c>
      <c r="F73" s="8" t="s">
        <v>128</v>
      </c>
    </row>
    <row r="74" spans="1:7" ht="15.75" thickBot="1" x14ac:dyDescent="0.3">
      <c r="A74" s="31"/>
      <c r="C74" s="14"/>
      <c r="D74" s="66"/>
      <c r="E74" s="5"/>
      <c r="F74" s="6"/>
    </row>
    <row r="75" spans="1:7" ht="15.75" thickBot="1" x14ac:dyDescent="0.3">
      <c r="A75" s="31"/>
      <c r="C75" s="14"/>
      <c r="D75" s="64" t="s">
        <v>131</v>
      </c>
      <c r="E75" s="9" t="str">
        <f>IF(E71="-","-",(E71/52))</f>
        <v>-</v>
      </c>
      <c r="F75" s="8" t="s">
        <v>129</v>
      </c>
    </row>
    <row r="76" spans="1:7" ht="15.75" thickBot="1" x14ac:dyDescent="0.3">
      <c r="A76" s="31"/>
      <c r="C76" s="14"/>
      <c r="D76" s="66"/>
      <c r="E76" s="5"/>
      <c r="F76" s="6"/>
    </row>
    <row r="77" spans="1:7" ht="15.75" thickBot="1" x14ac:dyDescent="0.3">
      <c r="A77" s="31"/>
      <c r="C77" s="14"/>
      <c r="D77" s="64" t="s">
        <v>131</v>
      </c>
      <c r="E77" s="9" t="str">
        <f>IF(E71="-","-",(E71/366))</f>
        <v>-</v>
      </c>
      <c r="F77" s="8" t="s">
        <v>130</v>
      </c>
    </row>
    <row r="78" spans="1:7" x14ac:dyDescent="0.25">
      <c r="A78" s="31"/>
      <c r="B78" s="64"/>
      <c r="C78" s="14"/>
      <c r="D78" s="4"/>
      <c r="E78" s="63"/>
      <c r="F78" s="4"/>
    </row>
    <row r="79" spans="1:7" x14ac:dyDescent="0.25">
      <c r="A79" s="31"/>
      <c r="B79" s="14"/>
      <c r="C79" s="14"/>
      <c r="D79" s="67" t="s">
        <v>48</v>
      </c>
      <c r="E79" s="14"/>
      <c r="F79" s="14"/>
      <c r="G79" s="14"/>
    </row>
    <row r="80" spans="1:7" x14ac:dyDescent="0.25">
      <c r="A80" s="31"/>
      <c r="B80" s="14"/>
      <c r="C80" s="14"/>
      <c r="D80" s="67" t="s">
        <v>49</v>
      </c>
      <c r="E80" s="14"/>
      <c r="F80" s="14"/>
    </row>
    <row r="81" spans="1:26" x14ac:dyDescent="0.25">
      <c r="A81" s="31"/>
      <c r="B81" s="14"/>
      <c r="C81" s="14"/>
      <c r="D81" s="68" t="s">
        <v>50</v>
      </c>
      <c r="E81" s="14"/>
      <c r="F81" s="14"/>
    </row>
    <row r="82" spans="1:26" ht="15.75" thickBot="1" x14ac:dyDescent="0.3">
      <c r="A82" s="69"/>
      <c r="B82" s="69"/>
      <c r="C82" s="69"/>
      <c r="D82" s="69"/>
      <c r="E82" s="69"/>
      <c r="F82" s="69"/>
    </row>
    <row r="84" spans="1:26" x14ac:dyDescent="0.25">
      <c r="A84" s="57" t="s">
        <v>31</v>
      </c>
    </row>
    <row r="85" spans="1:26" x14ac:dyDescent="0.25">
      <c r="A85" s="26" t="s">
        <v>140</v>
      </c>
    </row>
    <row r="86" spans="1:26" ht="15.75" thickBot="1" x14ac:dyDescent="0.3">
      <c r="A86" s="26"/>
    </row>
    <row r="87" spans="1:26" ht="15.75" thickBot="1" x14ac:dyDescent="0.3">
      <c r="A87" s="26"/>
      <c r="B87" s="57" t="s">
        <v>51</v>
      </c>
      <c r="D87" s="133" t="str">
        <f>IF(AND((E9="Yes"),(E15="Yes"),(F32="Yes"),NOT(F29="Yes"),NOT(F30="Yes"),NOT(F31="Yes")),CONCATENATE("Additional amount to pay will be a maximum of ",IF(D61&lt;3.49,TEXT(D61,"£0.00"),"£3.49"),"  per week"),"Your entitlement is unlikely to be affected")</f>
        <v>Your entitlement is unlikely to be affected</v>
      </c>
      <c r="E87" s="134"/>
      <c r="F87" s="135"/>
    </row>
    <row r="88" spans="1:26" ht="15.75" thickBot="1" x14ac:dyDescent="0.3">
      <c r="A88" s="70"/>
      <c r="B88" s="69"/>
      <c r="C88" s="69"/>
      <c r="D88" s="69"/>
      <c r="E88" s="69"/>
      <c r="F88" s="69"/>
    </row>
    <row r="89" spans="1:26" x14ac:dyDescent="0.25">
      <c r="A89" s="26"/>
    </row>
    <row r="90" spans="1:26" x14ac:dyDescent="0.25">
      <c r="A90" s="57" t="s">
        <v>32</v>
      </c>
    </row>
    <row r="91" spans="1:26" x14ac:dyDescent="0.25">
      <c r="A91" s="26" t="s">
        <v>141</v>
      </c>
    </row>
    <row r="92" spans="1:26" x14ac:dyDescent="0.25">
      <c r="A92" s="26"/>
    </row>
    <row r="93" spans="1:26" x14ac:dyDescent="0.25">
      <c r="A93" s="26"/>
      <c r="B93" s="132" t="s">
        <v>121</v>
      </c>
      <c r="C93" s="132"/>
      <c r="D93" s="132"/>
      <c r="E93" s="132"/>
      <c r="F93" s="132"/>
    </row>
    <row r="94" spans="1:26" x14ac:dyDescent="0.25">
      <c r="A94" s="26"/>
      <c r="B94" s="132" t="s">
        <v>122</v>
      </c>
      <c r="C94" s="132"/>
      <c r="D94" s="132"/>
      <c r="E94" s="132"/>
      <c r="F94" s="132"/>
    </row>
    <row r="95" spans="1:26" s="71" customFormat="1" x14ac:dyDescent="0.25">
      <c r="A95" s="26"/>
      <c r="B95" s="132" t="s">
        <v>123</v>
      </c>
      <c r="C95" s="132"/>
      <c r="D95" s="132"/>
      <c r="E95" s="132"/>
      <c r="F95" s="132"/>
      <c r="Q95" s="72"/>
      <c r="R95" s="72"/>
      <c r="S95" s="72"/>
      <c r="T95" s="72"/>
      <c r="U95" s="72"/>
      <c r="V95" s="72"/>
      <c r="W95" s="72"/>
      <c r="X95" s="72"/>
      <c r="Y95" s="72"/>
      <c r="Z95" s="72"/>
    </row>
    <row r="96" spans="1:26" x14ac:dyDescent="0.25">
      <c r="A96" s="26"/>
      <c r="B96" s="131" t="s">
        <v>124</v>
      </c>
      <c r="C96" s="131"/>
      <c r="D96" s="131"/>
      <c r="E96" s="131"/>
      <c r="F96" s="131"/>
    </row>
    <row r="97" spans="1:6" ht="15.75" thickBot="1" x14ac:dyDescent="0.3">
      <c r="A97" s="73"/>
      <c r="B97" s="74"/>
      <c r="C97" s="75"/>
      <c r="D97" s="75"/>
      <c r="E97" s="75"/>
      <c r="F97" s="75"/>
    </row>
    <row r="98" spans="1:6" x14ac:dyDescent="0.25">
      <c r="A98" s="26"/>
    </row>
    <row r="99" spans="1:6" x14ac:dyDescent="0.25">
      <c r="A99" s="57" t="s">
        <v>33</v>
      </c>
    </row>
    <row r="100" spans="1:6" x14ac:dyDescent="0.25">
      <c r="A100" s="26" t="s">
        <v>142</v>
      </c>
    </row>
    <row r="101" spans="1:6" ht="15.75" thickBot="1" x14ac:dyDescent="0.3">
      <c r="A101" s="26"/>
    </row>
    <row r="102" spans="1:6" x14ac:dyDescent="0.25">
      <c r="A102" s="26"/>
      <c r="B102" s="57" t="s">
        <v>51</v>
      </c>
      <c r="D102" s="145" t="str">
        <f ca="1">IF(AND((E9="Yes"),(E15="Yes"),(E36="Yes")),HYPERLINK("http://www.quickcalc.co.uk/iow/","You would be affected by this change. Please click here to link to web calculator and say yes to Council Tax only. Please enter £252 per week for each self employed job."),HYPERLINK("#"&amp;CELL("address"),"Your entitlement is unlikely to be affected"))</f>
        <v>Your entitlement is unlikely to be affected</v>
      </c>
      <c r="E102" s="146"/>
      <c r="F102" s="147"/>
    </row>
    <row r="103" spans="1:6" ht="15.75" thickBot="1" x14ac:dyDescent="0.3">
      <c r="A103" s="26"/>
      <c r="B103" s="57"/>
      <c r="D103" s="148"/>
      <c r="E103" s="149"/>
      <c r="F103" s="150"/>
    </row>
    <row r="104" spans="1:6" ht="15.75" thickBot="1" x14ac:dyDescent="0.3">
      <c r="A104" s="70"/>
      <c r="B104" s="69"/>
      <c r="C104" s="69"/>
      <c r="D104" s="69"/>
      <c r="E104" s="69"/>
      <c r="F104" s="69"/>
    </row>
    <row r="105" spans="1:6" x14ac:dyDescent="0.25">
      <c r="A105" s="26"/>
    </row>
    <row r="106" spans="1:6" x14ac:dyDescent="0.25">
      <c r="A106" s="57" t="s">
        <v>34</v>
      </c>
    </row>
    <row r="107" spans="1:6" x14ac:dyDescent="0.25">
      <c r="A107" s="26" t="s">
        <v>143</v>
      </c>
    </row>
    <row r="108" spans="1:6" x14ac:dyDescent="0.25">
      <c r="A108" s="26"/>
    </row>
    <row r="109" spans="1:6" x14ac:dyDescent="0.25">
      <c r="A109" s="58" t="s">
        <v>158</v>
      </c>
      <c r="B109" s="14"/>
      <c r="C109" s="14"/>
      <c r="D109" s="14"/>
      <c r="E109" s="14"/>
      <c r="F109" s="14"/>
    </row>
    <row r="110" spans="1:6" x14ac:dyDescent="0.25">
      <c r="A110" s="58" t="s">
        <v>54</v>
      </c>
      <c r="B110" s="14"/>
      <c r="C110" s="14"/>
      <c r="D110" s="14"/>
      <c r="E110" s="14"/>
      <c r="F110" s="14"/>
    </row>
    <row r="111" spans="1:6" x14ac:dyDescent="0.25">
      <c r="A111" s="58"/>
      <c r="B111" s="14"/>
      <c r="C111" s="14"/>
      <c r="D111" s="14"/>
      <c r="E111" s="14"/>
      <c r="F111" s="14"/>
    </row>
    <row r="112" spans="1:6" x14ac:dyDescent="0.25">
      <c r="A112" s="25" t="s">
        <v>56</v>
      </c>
      <c r="B112" s="14"/>
      <c r="C112" s="14"/>
      <c r="D112" s="14"/>
      <c r="E112" s="14"/>
      <c r="F112" s="14"/>
    </row>
    <row r="113" spans="1:6" ht="15.75" thickBot="1" x14ac:dyDescent="0.3">
      <c r="A113" s="76"/>
      <c r="B113" s="14"/>
      <c r="C113" s="14"/>
      <c r="D113" s="14"/>
      <c r="E113" s="14"/>
      <c r="F113" s="14"/>
    </row>
    <row r="114" spans="1:6" ht="15.75" thickBot="1" x14ac:dyDescent="0.3">
      <c r="A114" s="76"/>
      <c r="B114" s="57" t="s">
        <v>51</v>
      </c>
      <c r="C114" s="14"/>
      <c r="D114" s="125" t="str">
        <f>IF(AND((E9="Yes"),(E15="Yes"),OR((F19="Yes"),(F20="Yes"),(F21="Yes"),(F22="Yes"),(F23="Yes"),(F24="Yes"),(F25="Yes"),(F26="Yes"),(F27="Yes"),(F28="Yes"),(E45="Yes"))),"You would be affected by this change. Please see below","Your entitlement is unlikely to be affected")</f>
        <v>Your entitlement is unlikely to be affected</v>
      </c>
      <c r="E114" s="126"/>
      <c r="F114" s="127"/>
    </row>
    <row r="115" spans="1:6" x14ac:dyDescent="0.25">
      <c r="A115" s="31"/>
      <c r="B115" s="14"/>
      <c r="C115" s="14"/>
      <c r="D115" s="14"/>
      <c r="E115" s="14"/>
      <c r="F115" s="14"/>
    </row>
    <row r="116" spans="1:6" ht="15.75" thickBot="1" x14ac:dyDescent="0.3">
      <c r="A116" s="31"/>
      <c r="C116" s="14"/>
      <c r="D116" s="64" t="s">
        <v>45</v>
      </c>
      <c r="E116" s="90" t="s">
        <v>5</v>
      </c>
      <c r="F116" s="65"/>
    </row>
    <row r="117" spans="1:6" ht="15.75" thickBot="1" x14ac:dyDescent="0.3">
      <c r="A117" s="31"/>
      <c r="C117" s="14"/>
      <c r="D117" s="77"/>
      <c r="E117" s="14"/>
      <c r="F117" s="78"/>
    </row>
    <row r="118" spans="1:6" ht="15.75" thickBot="1" x14ac:dyDescent="0.3">
      <c r="A118" s="31"/>
      <c r="C118" s="14"/>
      <c r="D118" s="64" t="s">
        <v>131</v>
      </c>
      <c r="E118" s="9" t="str">
        <f>IF(D114="Your entitlement is unlikely to be affected","-",IF(E116="DROP DOWN LIST","-",IF(E116="75%",0.25*E51,0.3*E51)))</f>
        <v>-</v>
      </c>
      <c r="F118" s="8" t="s">
        <v>127</v>
      </c>
    </row>
    <row r="119" spans="1:6" ht="15.75" thickBot="1" x14ac:dyDescent="0.3">
      <c r="A119" s="31"/>
      <c r="C119" s="14"/>
      <c r="D119" s="66"/>
      <c r="E119" s="5"/>
      <c r="F119" s="6"/>
    </row>
    <row r="120" spans="1:6" ht="15.75" thickBot="1" x14ac:dyDescent="0.3">
      <c r="A120" s="31"/>
      <c r="C120" s="14"/>
      <c r="D120" s="64" t="s">
        <v>131</v>
      </c>
      <c r="E120" s="9" t="str">
        <f>IF(E118="-","-",(E118/12))</f>
        <v>-</v>
      </c>
      <c r="F120" s="8" t="s">
        <v>128</v>
      </c>
    </row>
    <row r="121" spans="1:6" ht="15.75" thickBot="1" x14ac:dyDescent="0.3">
      <c r="A121" s="31"/>
      <c r="C121" s="14"/>
      <c r="D121" s="66"/>
      <c r="E121" s="5"/>
      <c r="F121" s="6"/>
    </row>
    <row r="122" spans="1:6" ht="15.75" thickBot="1" x14ac:dyDescent="0.3">
      <c r="A122" s="31"/>
      <c r="C122" s="14"/>
      <c r="D122" s="64" t="s">
        <v>131</v>
      </c>
      <c r="E122" s="9" t="str">
        <f>IF(E118="-","-",(E118/52))</f>
        <v>-</v>
      </c>
      <c r="F122" s="8" t="s">
        <v>129</v>
      </c>
    </row>
    <row r="123" spans="1:6" ht="15.75" thickBot="1" x14ac:dyDescent="0.3">
      <c r="A123" s="31"/>
      <c r="C123" s="14"/>
      <c r="D123" s="66"/>
      <c r="E123" s="5"/>
      <c r="F123" s="6"/>
    </row>
    <row r="124" spans="1:6" ht="15.75" thickBot="1" x14ac:dyDescent="0.3">
      <c r="A124" s="31"/>
      <c r="C124" s="14"/>
      <c r="D124" s="64" t="s">
        <v>131</v>
      </c>
      <c r="E124" s="9" t="str">
        <f>IF(E118="-","-",(E118/366))</f>
        <v>-</v>
      </c>
      <c r="F124" s="8" t="s">
        <v>130</v>
      </c>
    </row>
    <row r="125" spans="1:6" ht="15.75" thickBot="1" x14ac:dyDescent="0.3">
      <c r="A125" s="69"/>
      <c r="B125" s="69"/>
      <c r="C125" s="69"/>
      <c r="D125" s="69"/>
      <c r="E125" s="69"/>
      <c r="F125" s="69"/>
    </row>
    <row r="127" spans="1:6" x14ac:dyDescent="0.25">
      <c r="A127" s="57" t="s">
        <v>35</v>
      </c>
      <c r="B127" s="26"/>
      <c r="C127" s="26"/>
    </row>
    <row r="128" spans="1:6" x14ac:dyDescent="0.25">
      <c r="A128" s="26" t="s">
        <v>144</v>
      </c>
      <c r="B128" s="26"/>
      <c r="C128" s="26"/>
    </row>
    <row r="129" spans="1:6" ht="15.75" thickBot="1" x14ac:dyDescent="0.3">
      <c r="A129" s="26"/>
      <c r="B129" s="26"/>
      <c r="C129" s="26"/>
    </row>
    <row r="130" spans="1:6" ht="15.75" thickBot="1" x14ac:dyDescent="0.3">
      <c r="A130" s="26"/>
      <c r="B130" s="57" t="s">
        <v>51</v>
      </c>
      <c r="C130" s="26"/>
      <c r="D130" s="128" t="str">
        <f>IF(AND((E9="Yes"),(E15="Yes"),(E34&gt;6000)),"You no longer qualify for support","Your entitlement is unlikely to be affected")</f>
        <v>Your entitlement is unlikely to be affected</v>
      </c>
      <c r="E130" s="129"/>
      <c r="F130" s="130"/>
    </row>
    <row r="131" spans="1:6" ht="15.75" thickBot="1" x14ac:dyDescent="0.3">
      <c r="A131" s="69"/>
      <c r="B131" s="69"/>
      <c r="C131" s="69"/>
      <c r="D131" s="69"/>
      <c r="E131" s="69"/>
      <c r="F131" s="69"/>
    </row>
    <row r="133" spans="1:6" x14ac:dyDescent="0.25">
      <c r="A133" s="57" t="s">
        <v>36</v>
      </c>
    </row>
    <row r="134" spans="1:6" x14ac:dyDescent="0.25">
      <c r="A134" s="26" t="s">
        <v>145</v>
      </c>
    </row>
    <row r="135" spans="1:6" ht="15.75" thickBot="1" x14ac:dyDescent="0.3">
      <c r="A135" s="26"/>
    </row>
    <row r="136" spans="1:6" ht="15" customHeight="1" x14ac:dyDescent="0.25">
      <c r="A136" s="26"/>
      <c r="B136" s="45"/>
      <c r="D136" s="136" t="str">
        <f ca="1">IF(AND((E9="Yes"),(E15="Yes"),OR(F19="Yes",F20="Yes",F21="Yes"),NOT(F29="Yes"),NOT(F30="Yes"),NOT(F31="Yes")),HYPERLINK("http://www.quickcalc.co.uk/iow/","You would be affected by this change. Please click here to link to web calculator and say yes to Council Tax only. Please click yes to Disability Living Allowance and/or Personal Independence Payments and also include DLA and/or PIP as other benefits."),HYPERLINK("#"&amp;CELL("address"),"Your entitlement is unlikely to be affected"))</f>
        <v>Your entitlement is unlikely to be affected</v>
      </c>
      <c r="E136" s="137"/>
      <c r="F136" s="138"/>
    </row>
    <row r="137" spans="1:6" x14ac:dyDescent="0.25">
      <c r="A137" s="26"/>
      <c r="B137" s="57" t="s">
        <v>51</v>
      </c>
      <c r="D137" s="139"/>
      <c r="E137" s="140"/>
      <c r="F137" s="141"/>
    </row>
    <row r="138" spans="1:6" ht="15.75" thickBot="1" x14ac:dyDescent="0.3">
      <c r="A138" s="26"/>
      <c r="B138" s="45"/>
      <c r="D138" s="142"/>
      <c r="E138" s="143"/>
      <c r="F138" s="144"/>
    </row>
    <row r="139" spans="1:6" ht="15.75" thickBot="1" x14ac:dyDescent="0.3">
      <c r="A139" s="69"/>
      <c r="B139" s="69"/>
      <c r="C139" s="69"/>
      <c r="D139" s="69"/>
      <c r="E139" s="69"/>
      <c r="F139" s="69"/>
    </row>
    <row r="141" spans="1:6" x14ac:dyDescent="0.25">
      <c r="A141" s="57" t="s">
        <v>37</v>
      </c>
    </row>
    <row r="142" spans="1:6" ht="15.75" x14ac:dyDescent="0.25">
      <c r="A142" s="79" t="s">
        <v>146</v>
      </c>
    </row>
    <row r="143" spans="1:6" ht="15.75" thickBot="1" x14ac:dyDescent="0.3"/>
    <row r="144" spans="1:6" ht="15" customHeight="1" x14ac:dyDescent="0.25">
      <c r="A144" s="26"/>
      <c r="D144" s="136" t="str">
        <f ca="1">IF(AND((E9="Yes"),(E15="Yes"),(F32="Yes"),NOT(F29="Yes"),NOT(F30="Yes"),NOT(F31="Yes")),HYPERLINK("http://www.quickcalc.co.uk/iow/","You would be affected by this change. Please click here to link to web calculator and say yes to Council Tax only. Please click yes to Child Benefit and also include Child Benefit as other benefits."),HYPERLINK("#"&amp;CELL("address"),"Your entitlement is unlikely to be affected"))</f>
        <v>Your entitlement is unlikely to be affected</v>
      </c>
      <c r="E144" s="137"/>
      <c r="F144" s="138"/>
    </row>
    <row r="145" spans="1:6" x14ac:dyDescent="0.25">
      <c r="A145" s="26"/>
      <c r="B145" s="57" t="s">
        <v>51</v>
      </c>
      <c r="D145" s="139"/>
      <c r="E145" s="140"/>
      <c r="F145" s="141"/>
    </row>
    <row r="146" spans="1:6" ht="15.75" thickBot="1" x14ac:dyDescent="0.3">
      <c r="A146" s="26"/>
      <c r="B146" s="57"/>
      <c r="D146" s="142"/>
      <c r="E146" s="143"/>
      <c r="F146" s="144"/>
    </row>
    <row r="147" spans="1:6" ht="15.75" thickBot="1" x14ac:dyDescent="0.3">
      <c r="A147" s="69"/>
      <c r="B147" s="69"/>
      <c r="C147" s="69"/>
      <c r="D147" s="69"/>
      <c r="E147" s="69"/>
      <c r="F147" s="69"/>
    </row>
    <row r="149" spans="1:6" x14ac:dyDescent="0.25">
      <c r="A149" s="57" t="s">
        <v>38</v>
      </c>
    </row>
    <row r="150" spans="1:6" ht="15.75" x14ac:dyDescent="0.25">
      <c r="A150" s="79" t="s">
        <v>147</v>
      </c>
    </row>
    <row r="152" spans="1:6" ht="15.75" thickBot="1" x14ac:dyDescent="0.3">
      <c r="C152" s="14"/>
      <c r="D152" s="64" t="s">
        <v>57</v>
      </c>
      <c r="E152" s="90" t="s">
        <v>5</v>
      </c>
      <c r="F152" s="65"/>
    </row>
    <row r="153" spans="1:6" ht="15.75" thickBot="1" x14ac:dyDescent="0.3"/>
    <row r="154" spans="1:6" ht="15.75" thickBot="1" x14ac:dyDescent="0.3">
      <c r="C154" s="14"/>
      <c r="D154" s="64" t="s">
        <v>131</v>
      </c>
      <c r="E154" s="10" t="str">
        <f>J51</f>
        <v>-</v>
      </c>
      <c r="F154" s="8" t="s">
        <v>46</v>
      </c>
    </row>
    <row r="155" spans="1:6" ht="15.75" thickBot="1" x14ac:dyDescent="0.3">
      <c r="B155" s="80"/>
      <c r="C155" s="78"/>
      <c r="D155" s="66"/>
      <c r="E155" s="4"/>
      <c r="F155" s="6"/>
    </row>
    <row r="156" spans="1:6" ht="15.75" thickBot="1" x14ac:dyDescent="0.3">
      <c r="C156" s="14"/>
      <c r="D156" s="64" t="s">
        <v>131</v>
      </c>
      <c r="E156" s="9" t="str">
        <f>IF(E154="-","-",(E154/12))</f>
        <v>-</v>
      </c>
      <c r="F156" s="8" t="s">
        <v>52</v>
      </c>
    </row>
    <row r="157" spans="1:6" ht="15.75" thickBot="1" x14ac:dyDescent="0.3">
      <c r="C157" s="78"/>
      <c r="D157" s="66"/>
      <c r="E157" s="5"/>
      <c r="F157" s="6"/>
    </row>
    <row r="158" spans="1:6" ht="15.75" thickBot="1" x14ac:dyDescent="0.3">
      <c r="C158" s="14"/>
      <c r="D158" s="64" t="s">
        <v>131</v>
      </c>
      <c r="E158" s="9" t="str">
        <f>IF(E154="-","-",(E154/52))</f>
        <v>-</v>
      </c>
      <c r="F158" s="8" t="s">
        <v>47</v>
      </c>
    </row>
    <row r="159" spans="1:6" ht="15.75" thickBot="1" x14ac:dyDescent="0.3">
      <c r="C159" s="78"/>
      <c r="D159" s="66"/>
      <c r="E159" s="5"/>
      <c r="F159" s="6"/>
    </row>
    <row r="160" spans="1:6" ht="15.75" thickBot="1" x14ac:dyDescent="0.3">
      <c r="C160" s="14"/>
      <c r="D160" s="64" t="s">
        <v>131</v>
      </c>
      <c r="E160" s="9" t="str">
        <f>IF(E154="-","-",(E154/366))</f>
        <v>-</v>
      </c>
      <c r="F160" s="8" t="s">
        <v>53</v>
      </c>
    </row>
    <row r="161" spans="1:8" ht="15.75" thickBot="1" x14ac:dyDescent="0.3">
      <c r="A161" s="80"/>
      <c r="B161" s="80"/>
      <c r="C161" s="80"/>
      <c r="D161" s="80"/>
      <c r="E161" s="80"/>
      <c r="F161" s="80"/>
    </row>
    <row r="162" spans="1:8" ht="15.75" thickBot="1" x14ac:dyDescent="0.3">
      <c r="A162" s="80"/>
      <c r="B162" s="57" t="s">
        <v>51</v>
      </c>
      <c r="C162" s="80"/>
      <c r="D162" s="128" t="str">
        <f>IF(E154="-","Your entitlement is unlikely to be affected","You would be affected by this change")</f>
        <v>Your entitlement is unlikely to be affected</v>
      </c>
      <c r="E162" s="129"/>
      <c r="F162" s="130"/>
    </row>
    <row r="163" spans="1:8" ht="15.75" thickBot="1" x14ac:dyDescent="0.3">
      <c r="A163" s="69"/>
      <c r="B163" s="69"/>
      <c r="C163" s="69"/>
      <c r="D163" s="69"/>
      <c r="E163" s="69"/>
      <c r="F163" s="69"/>
    </row>
    <row r="164" spans="1:8" x14ac:dyDescent="0.25">
      <c r="A164" s="80"/>
      <c r="B164" s="80"/>
      <c r="C164" s="80"/>
      <c r="D164" s="80"/>
      <c r="E164" s="80"/>
      <c r="F164" s="80"/>
    </row>
    <row r="165" spans="1:8" x14ac:dyDescent="0.25">
      <c r="A165" s="31" t="s">
        <v>58</v>
      </c>
      <c r="G165" s="26"/>
      <c r="H165" s="26"/>
    </row>
    <row r="166" spans="1:8" x14ac:dyDescent="0.25">
      <c r="A166" s="57" t="s">
        <v>59</v>
      </c>
      <c r="B166" s="57"/>
      <c r="C166" s="57"/>
      <c r="D166" s="57"/>
      <c r="E166" s="57"/>
      <c r="F166" s="57"/>
      <c r="G166" s="26"/>
      <c r="H166" s="26"/>
    </row>
    <row r="167" spans="1:8" x14ac:dyDescent="0.25">
      <c r="A167" s="57" t="s">
        <v>60</v>
      </c>
      <c r="B167" s="57"/>
      <c r="C167" s="57"/>
      <c r="D167" s="57"/>
      <c r="E167" s="57"/>
      <c r="F167" s="57"/>
      <c r="G167" s="26"/>
      <c r="H167" s="26"/>
    </row>
    <row r="168" spans="1:8" x14ac:dyDescent="0.25">
      <c r="A168" s="57" t="s">
        <v>61</v>
      </c>
      <c r="B168" s="57"/>
      <c r="C168" s="57"/>
      <c r="D168" s="57"/>
      <c r="E168" s="57"/>
      <c r="F168" s="57"/>
    </row>
    <row r="169" spans="1:8" x14ac:dyDescent="0.25">
      <c r="A169" s="57" t="s">
        <v>62</v>
      </c>
      <c r="B169" s="57"/>
      <c r="C169" s="57"/>
      <c r="D169" s="57"/>
      <c r="E169" s="57"/>
      <c r="F169" s="57"/>
    </row>
    <row r="170" spans="1:8" ht="15.75" thickBot="1" x14ac:dyDescent="0.3"/>
    <row r="171" spans="1:8" ht="15.75" thickBot="1" x14ac:dyDescent="0.3">
      <c r="B171" s="122" t="s">
        <v>63</v>
      </c>
      <c r="C171" s="123"/>
      <c r="D171" s="123"/>
      <c r="E171" s="124"/>
      <c r="F171" s="81" t="s">
        <v>117</v>
      </c>
    </row>
    <row r="172" spans="1:8" ht="30" customHeight="1" x14ac:dyDescent="0.25">
      <c r="B172" s="119" t="s">
        <v>148</v>
      </c>
      <c r="C172" s="120"/>
      <c r="D172" s="120"/>
      <c r="E172" s="121"/>
      <c r="F172" s="82" t="str">
        <f>IF(D67="Your entitlement is unlikely to be affected","No","Yes")</f>
        <v>No</v>
      </c>
      <c r="H172" s="45"/>
    </row>
    <row r="173" spans="1:8" ht="30" customHeight="1" x14ac:dyDescent="0.25">
      <c r="B173" s="116" t="s">
        <v>149</v>
      </c>
      <c r="C173" s="117"/>
      <c r="D173" s="117"/>
      <c r="E173" s="118"/>
      <c r="F173" s="83" t="str">
        <f>IF(D87="Your entitlement is unlikely to be affected","No","Yes")</f>
        <v>No</v>
      </c>
      <c r="H173" s="45"/>
    </row>
    <row r="174" spans="1:8" ht="30" customHeight="1" x14ac:dyDescent="0.25">
      <c r="B174" s="116" t="s">
        <v>150</v>
      </c>
      <c r="C174" s="117"/>
      <c r="D174" s="117"/>
      <c r="E174" s="118"/>
      <c r="F174" s="83" t="str">
        <f>IF(OR(E9="No",E15="No"),"No","Yes")</f>
        <v>Yes</v>
      </c>
      <c r="H174" s="45"/>
    </row>
    <row r="175" spans="1:8" ht="30" customHeight="1" x14ac:dyDescent="0.25">
      <c r="B175" s="116" t="s">
        <v>151</v>
      </c>
      <c r="C175" s="117"/>
      <c r="D175" s="117"/>
      <c r="E175" s="118"/>
      <c r="F175" s="83" t="str">
        <f ca="1">IF(D102="Your entitlement is unlikely to be affected","No","Yes")</f>
        <v>No</v>
      </c>
      <c r="H175" s="45"/>
    </row>
    <row r="176" spans="1:8" ht="30" customHeight="1" x14ac:dyDescent="0.25">
      <c r="B176" s="116" t="s">
        <v>155</v>
      </c>
      <c r="C176" s="117"/>
      <c r="D176" s="117"/>
      <c r="E176" s="118"/>
      <c r="F176" s="83" t="str">
        <f>IF(D114="Your entitlement is unlikely to be affected","No","Yes")</f>
        <v>No</v>
      </c>
      <c r="H176" s="45"/>
    </row>
    <row r="177" spans="1:8" ht="30" customHeight="1" x14ac:dyDescent="0.25">
      <c r="B177" s="116" t="s">
        <v>152</v>
      </c>
      <c r="C177" s="117"/>
      <c r="D177" s="117"/>
      <c r="E177" s="118"/>
      <c r="F177" s="83" t="str">
        <f>IF(D130="You no longer qualify for support","Yes","No")</f>
        <v>No</v>
      </c>
      <c r="H177" s="45"/>
    </row>
    <row r="178" spans="1:8" ht="30" customHeight="1" x14ac:dyDescent="0.25">
      <c r="B178" s="116" t="s">
        <v>153</v>
      </c>
      <c r="C178" s="117"/>
      <c r="D178" s="117"/>
      <c r="E178" s="118"/>
      <c r="F178" s="83" t="str">
        <f ca="1">IF(D136="Your entitlement is unlikely to be affected","No","Yes")</f>
        <v>No</v>
      </c>
      <c r="H178" s="45"/>
    </row>
    <row r="179" spans="1:8" ht="30" customHeight="1" x14ac:dyDescent="0.25">
      <c r="B179" s="113" t="s">
        <v>154</v>
      </c>
      <c r="C179" s="114"/>
      <c r="D179" s="114"/>
      <c r="E179" s="115"/>
      <c r="F179" s="83" t="str">
        <f ca="1">IF(D144="Your entitlement is unlikely to be affected","No","Yes")</f>
        <v>No</v>
      </c>
      <c r="H179" s="45"/>
    </row>
    <row r="180" spans="1:8" ht="30" customHeight="1" thickBot="1" x14ac:dyDescent="0.3">
      <c r="B180" s="110" t="s">
        <v>159</v>
      </c>
      <c r="C180" s="111"/>
      <c r="D180" s="111"/>
      <c r="E180" s="112"/>
      <c r="F180" s="84" t="str">
        <f>IF(D162="Your entitlement is unlikely to be affected","No","Yes")</f>
        <v>No</v>
      </c>
      <c r="H180" s="45"/>
    </row>
    <row r="182" spans="1:8" x14ac:dyDescent="0.25">
      <c r="A182" s="57" t="s">
        <v>64</v>
      </c>
    </row>
    <row r="183" spans="1:8" x14ac:dyDescent="0.25">
      <c r="A183" s="57" t="s">
        <v>67</v>
      </c>
    </row>
    <row r="184" spans="1:8" x14ac:dyDescent="0.25">
      <c r="A184" s="57" t="s">
        <v>65</v>
      </c>
    </row>
    <row r="185" spans="1:8" x14ac:dyDescent="0.25">
      <c r="A185" s="57" t="s">
        <v>66</v>
      </c>
    </row>
    <row r="186" spans="1:8" x14ac:dyDescent="0.25">
      <c r="A186" s="57" t="s">
        <v>68</v>
      </c>
    </row>
  </sheetData>
  <sheetProtection password="E6C9" sheet="1" objects="1" scenarios="1"/>
  <mergeCells count="44">
    <mergeCell ref="D67:F67"/>
    <mergeCell ref="D162:F162"/>
    <mergeCell ref="B96:F96"/>
    <mergeCell ref="B95:F95"/>
    <mergeCell ref="B94:F94"/>
    <mergeCell ref="B93:F93"/>
    <mergeCell ref="D87:F87"/>
    <mergeCell ref="D136:F138"/>
    <mergeCell ref="D144:F146"/>
    <mergeCell ref="D114:F114"/>
    <mergeCell ref="D102:F103"/>
    <mergeCell ref="D130:F130"/>
    <mergeCell ref="B175:E175"/>
    <mergeCell ref="B174:E174"/>
    <mergeCell ref="B173:E173"/>
    <mergeCell ref="B172:E172"/>
    <mergeCell ref="B171:E171"/>
    <mergeCell ref="B180:E180"/>
    <mergeCell ref="B179:E179"/>
    <mergeCell ref="B178:E178"/>
    <mergeCell ref="B177:E177"/>
    <mergeCell ref="B176:E176"/>
    <mergeCell ref="D11:F11"/>
    <mergeCell ref="A15:D15"/>
    <mergeCell ref="D24:E24"/>
    <mergeCell ref="D19:E19"/>
    <mergeCell ref="A19:B19"/>
    <mergeCell ref="D17:F17"/>
    <mergeCell ref="A37:C37"/>
    <mergeCell ref="A20:B20"/>
    <mergeCell ref="A36:C36"/>
    <mergeCell ref="A21:C21"/>
    <mergeCell ref="D25:E25"/>
    <mergeCell ref="D26:E26"/>
    <mergeCell ref="D27:E27"/>
    <mergeCell ref="D28:E28"/>
    <mergeCell ref="D20:E20"/>
    <mergeCell ref="D21:E21"/>
    <mergeCell ref="D22:E22"/>
    <mergeCell ref="D23:E23"/>
    <mergeCell ref="D29:E29"/>
    <mergeCell ref="D30:E30"/>
    <mergeCell ref="D31:E31"/>
    <mergeCell ref="D32:E32"/>
  </mergeCells>
  <conditionalFormatting sqref="D11:F11">
    <cfRule type="cellIs" dxfId="17" priority="23" operator="notEqual">
      <formula>"-"</formula>
    </cfRule>
  </conditionalFormatting>
  <conditionalFormatting sqref="E15">
    <cfRule type="cellIs" dxfId="16" priority="22" operator="notEqual">
      <formula>"-"</formula>
    </cfRule>
  </conditionalFormatting>
  <conditionalFormatting sqref="D17:F17">
    <cfRule type="cellIs" dxfId="15" priority="21" operator="notEqual">
      <formula>"-"</formula>
    </cfRule>
  </conditionalFormatting>
  <conditionalFormatting sqref="E43">
    <cfRule type="cellIs" dxfId="14" priority="20" operator="notEqual">
      <formula>"-"</formula>
    </cfRule>
  </conditionalFormatting>
  <conditionalFormatting sqref="E47">
    <cfRule type="cellIs" dxfId="13" priority="19" operator="notEqual">
      <formula>"-"</formula>
    </cfRule>
  </conditionalFormatting>
  <conditionalFormatting sqref="E51">
    <cfRule type="cellIs" dxfId="12" priority="18" operator="notEqual">
      <formula>"-"</formula>
    </cfRule>
  </conditionalFormatting>
  <conditionalFormatting sqref="E122">
    <cfRule type="cellIs" dxfId="11" priority="10" operator="notEqual">
      <formula>"-"</formula>
    </cfRule>
  </conditionalFormatting>
  <conditionalFormatting sqref="E124">
    <cfRule type="cellIs" dxfId="10" priority="9" operator="notEqual">
      <formula>"-"</formula>
    </cfRule>
  </conditionalFormatting>
  <conditionalFormatting sqref="E118">
    <cfRule type="cellIs" dxfId="9" priority="12" operator="notEqual">
      <formula>"-"</formula>
    </cfRule>
  </conditionalFormatting>
  <conditionalFormatting sqref="E120">
    <cfRule type="cellIs" dxfId="8" priority="11" operator="notEqual">
      <formula>"-"</formula>
    </cfRule>
  </conditionalFormatting>
  <conditionalFormatting sqref="E71">
    <cfRule type="cellIs" dxfId="7" priority="8" operator="notEqual">
      <formula>"-"</formula>
    </cfRule>
  </conditionalFormatting>
  <conditionalFormatting sqref="E73">
    <cfRule type="cellIs" dxfId="6" priority="7" operator="notEqual">
      <formula>"-"</formula>
    </cfRule>
  </conditionalFormatting>
  <conditionalFormatting sqref="E75">
    <cfRule type="cellIs" dxfId="5" priority="6" operator="notEqual">
      <formula>"-"</formula>
    </cfRule>
  </conditionalFormatting>
  <conditionalFormatting sqref="E77">
    <cfRule type="cellIs" dxfId="4" priority="5" operator="notEqual">
      <formula>"-"</formula>
    </cfRule>
  </conditionalFormatting>
  <conditionalFormatting sqref="E154">
    <cfRule type="cellIs" dxfId="3" priority="4" operator="notEqual">
      <formula>"-"</formula>
    </cfRule>
  </conditionalFormatting>
  <conditionalFormatting sqref="E158">
    <cfRule type="cellIs" dxfId="2" priority="2" operator="notEqual">
      <formula>"-"</formula>
    </cfRule>
  </conditionalFormatting>
  <conditionalFormatting sqref="E160">
    <cfRule type="cellIs" dxfId="1" priority="1" operator="notEqual">
      <formula>"-"</formula>
    </cfRule>
  </conditionalFormatting>
  <conditionalFormatting sqref="E156">
    <cfRule type="cellIs" dxfId="0" priority="3" operator="notEqual">
      <formula>"-"</formula>
    </cfRule>
  </conditionalFormatting>
  <dataValidations count="7">
    <dataValidation type="list" allowBlank="1" showInputMessage="1" showErrorMessage="1" sqref="E9 F19:F32 E36 E45 E49">
      <formula1>YesNo</formula1>
    </dataValidation>
    <dataValidation type="list" allowBlank="1" showInputMessage="1" showErrorMessage="1" sqref="E39">
      <formula1>Town</formula1>
    </dataValidation>
    <dataValidation type="list" allowBlank="1" showInputMessage="1" showErrorMessage="1" sqref="E41">
      <formula1>Band</formula1>
    </dataValidation>
    <dataValidation type="list" allowBlank="1" showInputMessage="1" showErrorMessage="1" sqref="E69 E116">
      <formula1>MaxLCTS</formula1>
    </dataValidation>
    <dataValidation type="list" allowBlank="1" showInputMessage="1" showErrorMessage="1" sqref="E152">
      <formula1>MaxCTBand</formula1>
    </dataValidation>
    <dataValidation type="date" operator="lessThanOrEqual" allowBlank="1" showInputMessage="1" showErrorMessage="1" sqref="E13">
      <formula1>TODAY()</formula1>
    </dataValidation>
    <dataValidation type="decimal" operator="greaterThanOrEqual" allowBlank="1" showInputMessage="1" showErrorMessage="1" sqref="E34 E53">
      <formula1>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IOW LCTS 2016 Calculator</vt:lpstr>
      <vt:lpstr>Band</vt:lpstr>
      <vt:lpstr>MaxCTBand</vt:lpstr>
      <vt:lpstr>MaxLCTS</vt:lpstr>
      <vt:lpstr>Town</vt:lpstr>
      <vt:lpstr>YesNo</vt:lpstr>
    </vt:vector>
  </TitlesOfParts>
  <Company>Isle of Wight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Kevin</dc:creator>
  <cp:lastModifiedBy>Hagger, Jo</cp:lastModifiedBy>
  <dcterms:created xsi:type="dcterms:W3CDTF">2015-09-03T09:26:22Z</dcterms:created>
  <dcterms:modified xsi:type="dcterms:W3CDTF">2015-09-07T14:34:04Z</dcterms:modified>
</cp:coreProperties>
</file>